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16f17199908f130/桌面/Side Projects/"/>
    </mc:Choice>
  </mc:AlternateContent>
  <xr:revisionPtr revIDLastSave="1197" documentId="11_1FD8B5786060DC902A676B94D9BF1D60DE15AA13" xr6:coauthVersionLast="47" xr6:coauthVersionMax="47" xr10:uidLastSave="{E0103C15-B6DE-46E4-9081-44AB444E975E}"/>
  <bookViews>
    <workbookView xWindow="-120" yWindow="-120" windowWidth="29040" windowHeight="15720" tabRatio="674" activeTab="2" xr2:uid="{00000000-000D-0000-FFFF-FFFF00000000}"/>
  </bookViews>
  <sheets>
    <sheet name="Cover &amp; Scenario" sheetId="1" r:id="rId1"/>
    <sheet name="Budget vs Actual" sheetId="2" r:id="rId2"/>
    <sheet name="Dashboard" sheetId="3" r:id="rId3"/>
  </sheets>
  <definedNames>
    <definedName name="_xlchart.v5.0" hidden="1">Dashboard!$L$10:$L$15</definedName>
    <definedName name="_xlchart.v5.1" hidden="1">Dashboard!$M$10:$M$15</definedName>
    <definedName name="CubeColumnsnull1689077166">#REF!</definedName>
    <definedName name="CubeColumnsnull523800400">#REF!</definedName>
    <definedName name="CubeColumnsR1a87e49d_7667_4d70_9cf0_9e42753600771689077166">#REF!</definedName>
    <definedName name="CubeColumnsR20474354_5839_417c_8569_6e230de37ed81920167784">#REF!</definedName>
    <definedName name="CubeColumnsR7aa85366_8191_43c1_b18d_94f1b0fa46dc1414349549">#REF!</definedName>
    <definedName name="CubeColumnsR7dfd60d1_7408_422b_bd0c_471047821a7347136092">#REF!</definedName>
    <definedName name="CubeColumnsR91bded9a_9a44_4675_bdec_601ba843f237439560995">#REF!</definedName>
    <definedName name="CubeColumnsR9e130287_61a2_4376_adc6_70894d6ae043439560995">#REF!</definedName>
    <definedName name="CubeColumnsRdf374e6a_0b6d_44cb_9e2f_31b2e73020a7523800400">#REF!</definedName>
    <definedName name="CubeColumnsRdf522cbe_75a8_41cc_b5ef_256ab9f66a1b344852389">#REF!</definedName>
    <definedName name="CubeColumnsRe0eff78c_a82a_45d5_918f_f59b5d607fa91573555146">#REF!</definedName>
    <definedName name="CubeOverallnull1689077166">#REF!</definedName>
    <definedName name="CubeOverallnull523800400">#REF!</definedName>
    <definedName name="CubeOverallR1a87e49d_7667_4d70_9cf0_9e42753600771689077166">#REF!</definedName>
    <definedName name="CubeOverallR20474354_5839_417c_8569_6e230de37ed81920167784">#REF!</definedName>
    <definedName name="CubeOverallR7aa85366_8191_43c1_b18d_94f1b0fa46dc1414349549">#REF!</definedName>
    <definedName name="CubeOverallR7dfd60d1_7408_422b_bd0c_471047821a7347136092">#REF!</definedName>
    <definedName name="CubeOverallR91bded9a_9a44_4675_bdec_601ba843f237439560995">#REF!</definedName>
    <definedName name="CubeOverallR9e130287_61a2_4376_adc6_70894d6ae043439560995">#REF!</definedName>
    <definedName name="CubeOverallRdf374e6a_0b6d_44cb_9e2f_31b2e73020a7523800400">#REF!</definedName>
    <definedName name="CubeOverallRdf522cbe_75a8_41cc_b5ef_256ab9f66a1b344852389">#REF!</definedName>
    <definedName name="CubeOverallRe0eff78c_a82a_45d5_918f_f59b5d607fa91573555146">#REF!</definedName>
    <definedName name="CubeRowsnull1689077166">#REF!</definedName>
    <definedName name="CubeRowsnull523800400">#REF!</definedName>
    <definedName name="CubeRowsR1a87e49d_7667_4d70_9cf0_9e42753600771689077166">#REF!</definedName>
    <definedName name="CubeRowsR20474354_5839_417c_8569_6e230de37ed81920167784">#REF!</definedName>
    <definedName name="CubeRowsR7aa85366_8191_43c1_b18d_94f1b0fa46dc1414349549">#REF!</definedName>
    <definedName name="CubeRowsR7dfd60d1_7408_422b_bd0c_471047821a7347136092">#REF!</definedName>
    <definedName name="CubeRowsR91bded9a_9a44_4675_bdec_601ba843f237439560995">#REF!</definedName>
    <definedName name="CubeRowsR9e130287_61a2_4376_adc6_70894d6ae043439560995">#REF!</definedName>
    <definedName name="CubeRowsRdf374e6a_0b6d_44cb_9e2f_31b2e73020a7523800400">#REF!</definedName>
    <definedName name="CubeRowsRdf522cbe_75a8_41cc_b5ef_256ab9f66a1b344852389">#REF!</definedName>
    <definedName name="CubeRowsRe0eff78c_a82a_45d5_918f_f59b5d607fa91573555146">#REF!</definedName>
    <definedName name="Scenarios">#REF!</definedName>
    <definedName name="Segments">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5" i="3" l="1"/>
  <c r="G41" i="2"/>
  <c r="B5" i="3"/>
  <c r="N39" i="2"/>
  <c r="N40" i="2"/>
  <c r="N38" i="2"/>
  <c r="D42" i="2"/>
  <c r="C42" i="2"/>
  <c r="B42" i="2"/>
  <c r="E42" i="2"/>
  <c r="F42" i="2"/>
  <c r="G42" i="2"/>
  <c r="I42" i="2"/>
  <c r="J42" i="2"/>
  <c r="K42" i="2"/>
  <c r="L42" i="2"/>
  <c r="M42" i="2"/>
  <c r="B41" i="2"/>
  <c r="B18" i="2" l="1"/>
  <c r="I40" i="2" l="1"/>
  <c r="C38" i="2" l="1"/>
  <c r="B39" i="2"/>
  <c r="C39" i="2"/>
  <c r="D39" i="2"/>
  <c r="E39" i="2"/>
  <c r="F39" i="2"/>
  <c r="G39" i="2"/>
  <c r="H39" i="2"/>
  <c r="I39" i="2"/>
  <c r="J39" i="2"/>
  <c r="K39" i="2"/>
  <c r="L39" i="2"/>
  <c r="M39" i="2"/>
  <c r="B40" i="2"/>
  <c r="C40" i="2"/>
  <c r="D40" i="2"/>
  <c r="E40" i="2"/>
  <c r="F40" i="2"/>
  <c r="G40" i="2"/>
  <c r="H40" i="2"/>
  <c r="J40" i="2"/>
  <c r="K40" i="2"/>
  <c r="L40" i="2"/>
  <c r="M40" i="2"/>
  <c r="C41" i="2"/>
  <c r="D41" i="2"/>
  <c r="E41" i="2"/>
  <c r="F41" i="2"/>
  <c r="H41" i="2"/>
  <c r="I41" i="2"/>
  <c r="J41" i="2"/>
  <c r="K41" i="2"/>
  <c r="L41" i="2"/>
  <c r="M41" i="2"/>
  <c r="D38" i="2"/>
  <c r="E38" i="2"/>
  <c r="F38" i="2"/>
  <c r="G38" i="2"/>
  <c r="H38" i="2"/>
  <c r="I38" i="2"/>
  <c r="J38" i="2"/>
  <c r="K38" i="2"/>
  <c r="L38" i="2"/>
  <c r="M38" i="2"/>
  <c r="B38" i="2"/>
  <c r="B23" i="2" l="1"/>
  <c r="B31" i="2" s="1"/>
  <c r="C23" i="2"/>
  <c r="C31" i="2" s="1"/>
  <c r="D23" i="2"/>
  <c r="D31" i="2" s="1"/>
  <c r="E23" i="2"/>
  <c r="E31" i="2" s="1"/>
  <c r="F23" i="2"/>
  <c r="F31" i="2" s="1"/>
  <c r="G23" i="2"/>
  <c r="G31" i="2" s="1"/>
  <c r="H23" i="2"/>
  <c r="H31" i="2" s="1"/>
  <c r="I23" i="2"/>
  <c r="J23" i="2"/>
  <c r="J31" i="2" s="1"/>
  <c r="K23" i="2"/>
  <c r="K31" i="2" s="1"/>
  <c r="L23" i="2"/>
  <c r="L31" i="2" s="1"/>
  <c r="M23" i="2"/>
  <c r="D47" i="2" s="1"/>
  <c r="B24" i="2"/>
  <c r="B32" i="2" s="1"/>
  <c r="C24" i="2"/>
  <c r="C32" i="2" s="1"/>
  <c r="D24" i="2"/>
  <c r="D32" i="2" s="1"/>
  <c r="E24" i="2"/>
  <c r="E32" i="2" s="1"/>
  <c r="F24" i="2"/>
  <c r="F32" i="2" s="1"/>
  <c r="G24" i="2"/>
  <c r="G32" i="2" s="1"/>
  <c r="H24" i="2"/>
  <c r="H32" i="2" s="1"/>
  <c r="I24" i="2"/>
  <c r="I32" i="2" s="1"/>
  <c r="J24" i="2"/>
  <c r="J32" i="2" s="1"/>
  <c r="K24" i="2"/>
  <c r="K32" i="2" s="1"/>
  <c r="L24" i="2"/>
  <c r="L32" i="2" s="1"/>
  <c r="M24" i="2"/>
  <c r="M32" i="2" s="1"/>
  <c r="B25" i="2"/>
  <c r="B33" i="2" s="1"/>
  <c r="C25" i="2"/>
  <c r="C33" i="2" s="1"/>
  <c r="D25" i="2"/>
  <c r="D33" i="2" s="1"/>
  <c r="E25" i="2"/>
  <c r="E33" i="2" s="1"/>
  <c r="F25" i="2"/>
  <c r="F33" i="2" s="1"/>
  <c r="G25" i="2"/>
  <c r="G33" i="2" s="1"/>
  <c r="H25" i="2"/>
  <c r="H33" i="2" s="1"/>
  <c r="I25" i="2"/>
  <c r="I33" i="2" s="1"/>
  <c r="J25" i="2"/>
  <c r="J33" i="2" s="1"/>
  <c r="K25" i="2"/>
  <c r="L25" i="2"/>
  <c r="L33" i="2" s="1"/>
  <c r="M25" i="2"/>
  <c r="M33" i="2" s="1"/>
  <c r="C22" i="2"/>
  <c r="C30" i="2" s="1"/>
  <c r="D22" i="2"/>
  <c r="D30" i="2" s="1"/>
  <c r="E22" i="2"/>
  <c r="E30" i="2" s="1"/>
  <c r="F22" i="2"/>
  <c r="F30" i="2" s="1"/>
  <c r="G22" i="2"/>
  <c r="G30" i="2" s="1"/>
  <c r="H22" i="2"/>
  <c r="H30" i="2" s="1"/>
  <c r="I22" i="2"/>
  <c r="I30" i="2" s="1"/>
  <c r="J22" i="2"/>
  <c r="J30" i="2" s="1"/>
  <c r="K22" i="2"/>
  <c r="K30" i="2" s="1"/>
  <c r="L22" i="2"/>
  <c r="L30" i="2" s="1"/>
  <c r="M22" i="2"/>
  <c r="M30" i="2" s="1"/>
  <c r="B22" i="2"/>
  <c r="B30" i="2" s="1"/>
  <c r="C18" i="2"/>
  <c r="D18" i="2"/>
  <c r="E18" i="2"/>
  <c r="F18" i="2"/>
  <c r="G18" i="2"/>
  <c r="H18" i="2"/>
  <c r="H42" i="2" s="1"/>
  <c r="I18" i="2"/>
  <c r="J18" i="2"/>
  <c r="K18" i="2"/>
  <c r="L18" i="2"/>
  <c r="M18" i="2"/>
  <c r="N15" i="2"/>
  <c r="N16" i="2"/>
  <c r="N17" i="2"/>
  <c r="N41" i="2" s="1"/>
  <c r="N14" i="2"/>
  <c r="C10" i="2"/>
  <c r="D10" i="2"/>
  <c r="E10" i="2"/>
  <c r="F10" i="2"/>
  <c r="G10" i="2"/>
  <c r="H10" i="2"/>
  <c r="I10" i="2"/>
  <c r="J10" i="2"/>
  <c r="K10" i="2"/>
  <c r="L10" i="2"/>
  <c r="M10" i="2"/>
  <c r="B10" i="2"/>
  <c r="N7" i="2"/>
  <c r="N8" i="2"/>
  <c r="N9" i="2"/>
  <c r="N6" i="2"/>
  <c r="K33" i="2" l="1"/>
  <c r="C50" i="2"/>
  <c r="D50" i="2"/>
  <c r="N18" i="2"/>
  <c r="I31" i="2"/>
  <c r="C47" i="2"/>
  <c r="M31" i="2"/>
  <c r="F26" i="2"/>
  <c r="F34" i="2" s="1"/>
  <c r="M26" i="2"/>
  <c r="M34" i="2" s="1"/>
  <c r="L26" i="2"/>
  <c r="L34" i="2" s="1"/>
  <c r="K26" i="2"/>
  <c r="K34" i="2" s="1"/>
  <c r="J26" i="2"/>
  <c r="J34" i="2" s="1"/>
  <c r="I26" i="2"/>
  <c r="I34" i="2" s="1"/>
  <c r="H26" i="2"/>
  <c r="H34" i="2" s="1"/>
  <c r="N10" i="2"/>
  <c r="M10" i="3" s="1"/>
  <c r="E26" i="2"/>
  <c r="E34" i="2" s="1"/>
  <c r="N23" i="2"/>
  <c r="N25" i="2"/>
  <c r="G26" i="2"/>
  <c r="G34" i="2" s="1"/>
  <c r="N22" i="2"/>
  <c r="D48" i="2" s="1"/>
  <c r="B26" i="2"/>
  <c r="B34" i="2" s="1"/>
  <c r="D26" i="2"/>
  <c r="D34" i="2" s="1"/>
  <c r="C26" i="2"/>
  <c r="C34" i="2" s="1"/>
  <c r="N24" i="2"/>
  <c r="D49" i="2" s="1"/>
  <c r="M15" i="3" l="1"/>
  <c r="F5" i="3"/>
  <c r="N42" i="2"/>
  <c r="D46" i="2"/>
  <c r="C46" i="2"/>
  <c r="C49" i="2"/>
  <c r="M13" i="3"/>
  <c r="N32" i="2"/>
  <c r="C48" i="2"/>
  <c r="M11" i="3"/>
  <c r="N30" i="2"/>
  <c r="M12" i="3"/>
  <c r="N31" i="2"/>
  <c r="M14" i="3"/>
  <c r="N33" i="2"/>
  <c r="N26" i="2"/>
  <c r="N34" i="2" l="1"/>
  <c r="J5" i="3"/>
</calcChain>
</file>

<file path=xl/sharedStrings.xml><?xml version="1.0" encoding="utf-8"?>
<sst xmlns="http://schemas.openxmlformats.org/spreadsheetml/2006/main" count="180" uniqueCount="79">
  <si>
    <t>NorthBeam Analytics, Inc.</t>
  </si>
  <si>
    <t>Side Project 1 — FY2026 Department Budget vs. Actual Variance Analysis</t>
  </si>
  <si>
    <t>Project Information</t>
  </si>
  <si>
    <t>Name</t>
  </si>
  <si>
    <t>Jin-Tang Shen</t>
  </si>
  <si>
    <t>Date Completed</t>
  </si>
  <si>
    <t>Model Purpose</t>
  </si>
  <si>
    <t>This workbook demonstrates a Budget vs. Actual variance analysis, a core recurring FP&amp;A deliverable. The goal is to show I can build a monthly variance tracker, identify favorable/unfavorable trends, and explain the business drivers behind variances in a way a non-financial stakeholder can follow.</t>
  </si>
  <si>
    <t>Model Legend</t>
  </si>
  <si>
    <t>Format Type</t>
  </si>
  <si>
    <t>Example</t>
  </si>
  <si>
    <t>Meaning / Description</t>
  </si>
  <si>
    <t>Blue Font</t>
  </si>
  <si>
    <t>ABC</t>
  </si>
  <si>
    <t>Hardcoded Inputs / Assumptions</t>
  </si>
  <si>
    <t>Black Font</t>
  </si>
  <si>
    <t>Formulas &amp; Calculations</t>
  </si>
  <si>
    <t>Light Green Fill</t>
  </si>
  <si>
    <t>Conditional Fill: under budget</t>
  </si>
  <si>
    <t>Light Red Fill</t>
  </si>
  <si>
    <t>Conditional Fill: over budget</t>
  </si>
  <si>
    <t>Navigation Guide</t>
  </si>
  <si>
    <t>Tab 1 — Cover &amp; Scenario</t>
  </si>
  <si>
    <t>Project background, formatting legend, data disclosure, and a brief description of the variance drivers for each department.</t>
  </si>
  <si>
    <t>Tab 2 — Budget vs Actual</t>
  </si>
  <si>
    <t>Monthly Budget vs. Actual figures for all four departments across FY2026, including variance calculations, status indicators, and key variance commentary.</t>
  </si>
  <si>
    <t>Tab 3 — Dashboard</t>
  </si>
  <si>
    <t>Visual summary of FY2026 results with KPI cards and three charts covering department-level spending, monthly trends, and overall variance breakdown.</t>
  </si>
  <si>
    <t>Data Disclosure</t>
  </si>
  <si>
    <t>NorthBeam Analytics is a fictional company. This workbook was created solely for educational and portfolio purposes. All financial data, assumptions, and business scenarios are fictional and do not represent any real organization.</t>
  </si>
  <si>
    <t>Variance Scenario Descriptions</t>
  </si>
  <si>
    <t>Cost of Revenue (COGS)</t>
  </si>
  <si>
    <t>A mid-year cloud infrastructure price increase (AWS) pushed hosting costs steadily above budget from May onward (unfavorable, growing through the year).</t>
  </si>
  <si>
    <t>Sales &amp; Marketing</t>
  </si>
  <si>
    <t>Consistently overspent due to incremental paid ad spend chasing pipeline targets, a trade-show overrun in August, and an aggressive Q4 push (unfavorable in every month).</t>
  </si>
  <si>
    <t>Research &amp; Development</t>
  </si>
  <si>
    <t>Consistently underspent because planned engineering hires were delayed by slow recruiting; open requisitions stayed unfilled for most of the year (favorable in every month).</t>
  </si>
  <si>
    <t>General &amp; Administrative</t>
  </si>
  <si>
    <t>Tracked close to budget all year except October, when a one-time legal settlement cost drove a large unfavorable spike.</t>
  </si>
  <si>
    <t>FY2026 Monthly Operating Expense: Budget vs. Actual (USD)</t>
  </si>
  <si>
    <t xml:space="preserve"> </t>
  </si>
  <si>
    <t>FY2026 Operating Expense Budget ($)</t>
  </si>
  <si>
    <t>Department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</si>
  <si>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</si>
  <si>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</si>
  <si>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</si>
  <si>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</si>
  <si>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</si>
  <si>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</si>
  <si>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</si>
  <si>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</si>
  <si>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</si>
  <si>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</si>
  <si>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</si>
  <si>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</si>
  <si>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FY Total</t>
  </si>
  <si>
    <t>Total Operating Expense</t>
  </si>
  <si>
    <t xml:space="preserve"> FY2026 Operating Expense Actual ($)</t>
  </si>
  <si>
    <t>Variance ($)</t>
  </si>
  <si>
    <t>Variance (%)</t>
  </si>
  <si>
    <t>Budget Execution Status (F: Favorable / U: Unfavorable)</t>
  </si>
  <si>
    <t>Key Variance Commentary</t>
  </si>
  <si>
    <t>Period</t>
  </si>
  <si>
    <t>Status</t>
  </si>
  <si>
    <t>Likely Driver</t>
  </si>
  <si>
    <t>Overspend occurred in every single month. Driver was incremental paid ad spend chasing pipeline targets, compounded by a trade-show overrun and an aggressive Q4 push.</t>
  </si>
  <si>
    <t>Aggressive year-end pipeline push added incremental paid ad spend beyond the planned Q4 ramp.</t>
  </si>
  <si>
    <t>Mid-year cloud infrastructure (AWS) price increase pushed hosting costs steadily above budget from May onward.</t>
  </si>
  <si>
    <t>Driver was delayed engineering hiring, not cost discipline. Several requisitions stayed unfilled all year, which is a product roadmap risk, not a result worth celebrating.</t>
  </si>
  <si>
    <t>One-time legal settlement cost was not in the original budget.</t>
  </si>
  <si>
    <t>Total Budget</t>
  </si>
  <si>
    <t>Total Actual</t>
  </si>
  <si>
    <t>Total Variance</t>
  </si>
  <si>
    <t>FY2026 Budget</t>
  </si>
  <si>
    <t>COGS</t>
  </si>
  <si>
    <t>FY2026 Actual</t>
  </si>
  <si>
    <t>S&amp;M</t>
  </si>
  <si>
    <t>R&amp;D</t>
  </si>
  <si>
    <t>G&amp;A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</si>
</sst>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;&quot;($&quot;#,##0\);\-"/>
    <numFmt numFmtId="165" formatCode="0.0%;\(0.0%\);\-"/>
    <numFmt numFmtId="166" formatCode="_(&quot;$&quot;* #,##0_);_(&quot;$&quot;* \(#,##0\);_(&quot;$&quot;* &quot;-&quot;??_);_(@_)"/>
    <numFmt numFmtId="167" formatCode="_(* #,##0_);_(* \(#,##0\);_(* &quot;-&quot;??_);_(@_)"/>
  </numFmts>
  <fonts count="25" x14ac:knownFonts="1">
    <font>
      <sz val="11"/>
      <color theme="1"/>
      <name val="Calibri"/>
      <family val="2"/>
      <charset val="1"/>
    </font>
    <font>
      <i/>
      <sz val="8.5"/>
      <color rgb="FF595959"/>
      <name val="Cambria"/>
      <family val="1"/>
    </font>
    <font>
      <sz val="9"/>
      <name val="Cambria"/>
      <family val="1"/>
    </font>
    <font>
      <b/>
      <sz val="9"/>
      <name val="Cambria"/>
      <family val="1"/>
    </font>
    <font>
      <b/>
      <sz val="9"/>
      <color rgb="FFFFFFFF"/>
      <name val="Cambria"/>
      <family val="1"/>
    </font>
    <font>
      <sz val="9"/>
      <color rgb="FF0000FF"/>
      <name val="Cambria"/>
      <family val="1"/>
    </font>
    <font>
      <sz val="8.5"/>
      <color theme="1"/>
      <name val="Cambria"/>
      <family val="1"/>
    </font>
    <font>
      <sz val="9"/>
      <color theme="1"/>
      <name val="Cambria"/>
      <family val="1"/>
    </font>
    <font>
      <b/>
      <sz val="10"/>
      <color rgb="FFFFFFFF"/>
      <name val="Cambria"/>
      <family val="1"/>
    </font>
    <font>
      <b/>
      <sz val="18"/>
      <color rgb="FF1F4E78"/>
      <name val="Cambria"/>
      <family val="1"/>
    </font>
    <font>
      <b/>
      <sz val="8.5"/>
      <color theme="1"/>
      <name val="Cambria"/>
      <family val="1"/>
    </font>
    <font>
      <sz val="8.5"/>
      <name val="Cambria"/>
      <family val="1"/>
    </font>
    <font>
      <sz val="9"/>
      <color rgb="FF1A53FF"/>
      <name val="Cambria"/>
      <family val="1"/>
    </font>
    <font>
      <sz val="9"/>
      <color rgb="FF1A53FF"/>
      <name val="Calibri"/>
      <family val="2"/>
      <charset val="1"/>
    </font>
    <font>
      <sz val="9"/>
      <color theme="1"/>
      <name val="Calibri"/>
      <family val="2"/>
      <charset val="1"/>
    </font>
    <font>
      <b/>
      <sz val="8.5"/>
      <name val="Cambria"/>
      <family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  <scheme val="minor"/>
    </font>
    <font>
      <sz val="11"/>
      <color theme="1"/>
      <name val="Arial"/>
      <family val="2"/>
    </font>
    <font>
      <sz val="9"/>
      <color rgb="FF000000"/>
      <name val="Cambria"/>
      <family val="1"/>
    </font>
    <font>
      <b/>
      <sz val="11"/>
      <color theme="0"/>
      <name val="Calibri"/>
      <family val="2"/>
    </font>
    <font>
      <sz val="24"/>
      <color theme="0"/>
      <name val="Calibri"/>
      <family val="2"/>
      <charset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b/>
      <sz val="16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9E1F2"/>
        <bgColor rgb="FFF2F2F2"/>
      </patternFill>
    </fill>
    <fill>
      <patternFill patternType="solid">
        <fgColor rgb="FF1F4E78"/>
        <bgColor rgb="FF003366"/>
      </patternFill>
    </fill>
    <fill>
      <patternFill patternType="solid">
        <fgColor theme="0"/>
        <bgColor rgb="FFFFFF00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D9E1F2"/>
        <bgColor rgb="FFCCFFFF"/>
      </patternFill>
    </fill>
  </fills>
  <borders count="4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FBFBF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/>
      <right style="thin">
        <color theme="0" tint="-0.249977111117893"/>
      </right>
      <top style="thin">
        <color indexed="64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medium">
        <color rgb="FF000000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rgb="FF000000"/>
      </right>
      <top style="medium">
        <color theme="1"/>
      </top>
      <bottom style="medium">
        <color theme="1"/>
      </bottom>
      <diagonal/>
    </border>
  </borders>
  <cellStyleXfs count="4">
    <xf numFmtId="0" fontId="0" fillId="0" borderId="0"/>
    <xf numFmtId="44" fontId="16" fillId="0" borderId="0" applyFont="0" applyFill="0" applyBorder="0" applyAlignment="0" applyProtection="0"/>
    <xf numFmtId="0" fontId="17" fillId="0" borderId="0"/>
    <xf numFmtId="43" fontId="16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Alignment="1">
      <alignment vertical="top" wrapText="1"/>
    </xf>
    <xf numFmtId="0" fontId="3" fillId="2" borderId="1" xfId="0" applyFont="1" applyFill="1" applyBorder="1"/>
    <xf numFmtId="0" fontId="0" fillId="0" borderId="1" xfId="0" applyBorder="1"/>
    <xf numFmtId="164" fontId="0" fillId="0" borderId="0" xfId="0" applyNumberFormat="1"/>
    <xf numFmtId="16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/>
    </xf>
    <xf numFmtId="164" fontId="10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5" borderId="14" xfId="0" applyFont="1" applyFill="1" applyBorder="1" applyAlignment="1">
      <alignment horizontal="center"/>
    </xf>
    <xf numFmtId="0" fontId="14" fillId="6" borderId="14" xfId="0" applyFont="1" applyFill="1" applyBorder="1" applyAlignment="1">
      <alignment horizontal="center"/>
    </xf>
    <xf numFmtId="0" fontId="14" fillId="0" borderId="6" xfId="0" applyFont="1" applyBorder="1"/>
    <xf numFmtId="0" fontId="14" fillId="0" borderId="4" xfId="0" applyFont="1" applyBorder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5" fontId="15" fillId="0" borderId="1" xfId="0" applyNumberFormat="1" applyFont="1" applyBorder="1" applyAlignment="1">
      <alignment horizontal="center" vertical="center" wrapText="1"/>
    </xf>
    <xf numFmtId="0" fontId="9" fillId="7" borderId="0" xfId="0" applyFont="1" applyFill="1"/>
    <xf numFmtId="0" fontId="0" fillId="7" borderId="0" xfId="0" applyFill="1"/>
    <xf numFmtId="0" fontId="18" fillId="7" borderId="0" xfId="0" applyFont="1" applyFill="1"/>
    <xf numFmtId="0" fontId="0" fillId="0" borderId="1" xfId="0" applyBorder="1" applyAlignment="1">
      <alignment wrapText="1"/>
    </xf>
    <xf numFmtId="166" fontId="0" fillId="7" borderId="0" xfId="1" applyNumberFormat="1" applyFont="1" applyFill="1"/>
    <xf numFmtId="0" fontId="0" fillId="7" borderId="0" xfId="0" applyFill="1" applyAlignment="1">
      <alignment wrapText="1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18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164" fontId="14" fillId="0" borderId="0" xfId="0" applyNumberFormat="1" applyFont="1" applyAlignment="1">
      <alignment vertical="center"/>
    </xf>
    <xf numFmtId="164" fontId="19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8" fillId="3" borderId="13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9" fillId="7" borderId="29" xfId="0" applyFont="1" applyFill="1" applyBorder="1"/>
    <xf numFmtId="0" fontId="0" fillId="7" borderId="29" xfId="0" applyFill="1" applyBorder="1"/>
    <xf numFmtId="0" fontId="0" fillId="7" borderId="30" xfId="0" applyFill="1" applyBorder="1"/>
    <xf numFmtId="0" fontId="2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7" xfId="0" applyFont="1" applyFill="1" applyBorder="1" applyAlignment="1">
      <alignment horizontal="left" vertical="center" wrapText="1"/>
    </xf>
    <xf numFmtId="0" fontId="0" fillId="0" borderId="38" xfId="0" applyBorder="1"/>
    <xf numFmtId="0" fontId="7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8" fillId="3" borderId="15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167" fontId="21" fillId="8" borderId="36" xfId="3" applyNumberFormat="1" applyFont="1" applyFill="1" applyBorder="1" applyAlignment="1">
      <alignment horizontal="center" vertical="center"/>
    </xf>
    <xf numFmtId="167" fontId="21" fillId="8" borderId="0" xfId="3" applyNumberFormat="1" applyFont="1" applyFill="1" applyBorder="1" applyAlignment="1">
      <alignment horizontal="center" vertical="center"/>
    </xf>
    <xf numFmtId="167" fontId="21" fillId="8" borderId="29" xfId="3" applyNumberFormat="1" applyFont="1" applyFill="1" applyBorder="1" applyAlignment="1">
      <alignment horizontal="center" vertical="center"/>
    </xf>
    <xf numFmtId="167" fontId="21" fillId="8" borderId="37" xfId="3" applyNumberFormat="1" applyFont="1" applyFill="1" applyBorder="1" applyAlignment="1">
      <alignment horizontal="center" vertical="center"/>
    </xf>
    <xf numFmtId="167" fontId="21" fillId="8" borderId="30" xfId="3" applyNumberFormat="1" applyFont="1" applyFill="1" applyBorder="1" applyAlignment="1">
      <alignment horizontal="center" vertical="center"/>
    </xf>
    <xf numFmtId="167" fontId="21" fillId="8" borderId="31" xfId="3" applyNumberFormat="1" applyFont="1" applyFill="1" applyBorder="1" applyAlignment="1">
      <alignment horizontal="center" vertical="center"/>
    </xf>
    <xf numFmtId="167" fontId="21" fillId="8" borderId="32" xfId="3" applyNumberFormat="1" applyFont="1" applyFill="1" applyBorder="1" applyAlignment="1">
      <alignment horizontal="center" vertical="center"/>
    </xf>
    <xf numFmtId="0" fontId="20" fillId="8" borderId="32" xfId="0" applyFont="1" applyFill="1" applyBorder="1" applyAlignment="1">
      <alignment horizontal="center" vertical="center"/>
    </xf>
    <xf numFmtId="0" fontId="20" fillId="8" borderId="33" xfId="0" applyFont="1" applyFill="1" applyBorder="1" applyAlignment="1">
      <alignment horizontal="center" vertical="center"/>
    </xf>
    <xf numFmtId="0" fontId="20" fillId="8" borderId="34" xfId="0" applyFont="1" applyFill="1" applyBorder="1" applyAlignment="1">
      <alignment horizontal="center" vertical="center"/>
    </xf>
    <xf numFmtId="0" fontId="20" fillId="8" borderId="35" xfId="0" applyFont="1" applyFill="1" applyBorder="1" applyAlignment="1">
      <alignment horizontal="center" vertical="center"/>
    </xf>
    <xf numFmtId="0" fontId="20" fillId="8" borderId="36" xfId="0" applyFont="1" applyFill="1" applyBorder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20" fillId="8" borderId="29" xfId="0" applyFont="1" applyFill="1" applyBorder="1" applyAlignment="1">
      <alignment horizontal="center" vertical="center"/>
    </xf>
    <xf numFmtId="0" fontId="20" fillId="8" borderId="37" xfId="0" applyFont="1" applyFill="1" applyBorder="1" applyAlignment="1">
      <alignment horizontal="center" vertical="center"/>
    </xf>
    <xf numFmtId="0" fontId="20" fillId="8" borderId="30" xfId="0" applyFont="1" applyFill="1" applyBorder="1" applyAlignment="1">
      <alignment horizontal="center" vertical="center"/>
    </xf>
    <xf numFmtId="0" fontId="20" fillId="8" borderId="31" xfId="0" applyFont="1" applyFill="1" applyBorder="1" applyAlignment="1">
      <alignment horizontal="center" vertical="center"/>
    </xf>
    <xf numFmtId="0" fontId="24" fillId="8" borderId="41" xfId="0" applyFont="1" applyFill="1" applyBorder="1" applyAlignment="1">
      <alignment horizontal="center" vertical="center"/>
    </xf>
    <xf numFmtId="0" fontId="24" fillId="8" borderId="32" xfId="0" applyFont="1" applyFill="1" applyBorder="1" applyAlignment="1">
      <alignment horizontal="center" vertical="center"/>
    </xf>
    <xf numFmtId="0" fontId="24" fillId="8" borderId="42" xfId="0" applyFont="1" applyFill="1" applyBorder="1" applyAlignment="1">
      <alignment horizontal="center" vertical="center"/>
    </xf>
  </cellXfs>
  <cellStyles count="4">
    <cellStyle name="Comma" xfId="3" builtinId="3"/>
    <cellStyle name="Currency" xfId="1" builtinId="4"/>
    <cellStyle name="Normal" xfId="0" builtinId="0"/>
    <cellStyle name="Normal 2" xfId="2" xr:uid="{2186C720-ECA7-4CA8-A26D-C1AA606D7033}"/>
  </cellStyles>
  <dxfs count="4">
    <dxf>
      <fill>
        <patternFill>
          <bgColor rgb="FFFCE4D6"/>
        </patternFill>
      </fill>
    </dxf>
    <dxf>
      <fill>
        <patternFill>
          <bgColor rgb="FFE2EFDA"/>
        </patternFill>
      </fill>
    </dxf>
    <dxf>
      <fill>
        <patternFill>
          <bgColor rgb="FFE2EFDA"/>
        </patternFill>
      </fill>
    </dxf>
    <dxf>
      <fill>
        <patternFill>
          <bgColor rgb="FFF5E4D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5E4DA"/>
      <color rgb="FFE2EFDA"/>
      <color rgb="FFFCE4D6"/>
      <color rgb="FF1F497D"/>
      <color rgb="FFDCDCDC"/>
      <color rgb="FFF5F7FA"/>
      <color rgb="FFB83F3B"/>
      <color rgb="FF1F4E78"/>
      <color rgb="FF54826B"/>
      <color rgb="FF37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solidFill>
                  <a:sysClr val="windowText" lastClr="000000"/>
                </a:solidFill>
              </a:rPr>
              <a:t>FY202</a:t>
            </a:r>
            <a:r>
              <a:rPr lang="en-US" altLang="zh-TW" sz="1400" b="1" i="0" u="none" strike="noStrike" baseline="0">
                <a:solidFill>
                  <a:sysClr val="windowText" lastClr="000000"/>
                </a:solidFill>
              </a:rPr>
              <a:t>6</a:t>
            </a:r>
            <a:r>
              <a:rPr lang="en-US" sz="1400" b="1" i="0" u="none" strike="noStrike" baseline="0">
                <a:solidFill>
                  <a:sysClr val="windowText" lastClr="000000"/>
                </a:solidFill>
              </a:rPr>
              <a:t> Operating Expense: Budget vs. Actual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Dashboard!$C$11</c:f>
              <c:strCache>
                <c:ptCount val="1"/>
                <c:pt idx="0">
                  <c:v>FY2026 Budget</c:v>
                </c:pt>
              </c:strCache>
            </c:strRef>
          </c:tx>
          <c:spPr>
            <a:solidFill>
              <a:srgbClr val="B83F3B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4E82995-3054-4216-9727-090EB6A0BED5}" type="VALUE">
                      <a:rPr lang="en-US" sz="900" b="0" i="0" u="none" strike="noStrike" kern="1200" baseline="0">
                        <a:solidFill>
                          <a:srgbClr val="FFFFFF"/>
                        </a:solidFill>
                        <a:latin typeface="+mn-lt"/>
                        <a:ea typeface="+mn-ea"/>
                        <a:cs typeface="+mn-cs"/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FA7-4B5D-8671-811F76454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'Budget vs Actual'!$A$6:$A$9</c:f>
              <c:strCache>
                <c:ptCount val="4"/>
                <c:pt idx="0">
                  <c:v>Cost of Revenue (COGS)</c:v>
                </c:pt>
                <c:pt idx="1">
                  <c:v>Sales &amp; Marketing</c:v>
                </c:pt>
                <c:pt idx="2">
                  <c:v>Research &amp; Development</c:v>
                </c:pt>
                <c:pt idx="3">
                  <c:v>General &amp; Administrative</c:v>
                </c:pt>
              </c:strCache>
            </c:strRef>
          </c:cat>
          <c:val>
            <c:numRef>
              <c:f>'Budget vs Actual'!$N$6:$N$9</c:f>
              <c:numCache>
                <c:formatCode>\$#,##0;"($"#,##0\);\-</c:formatCode>
                <c:ptCount val="4"/>
                <c:pt idx="0">
                  <c:v>10030000</c:v>
                </c:pt>
                <c:pt idx="1">
                  <c:v>20350000</c:v>
                </c:pt>
                <c:pt idx="2">
                  <c:v>12550000</c:v>
                </c:pt>
                <c:pt idx="3">
                  <c:v>5020000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88-456F-8E3C-3754524309EA}"/>
            </c:ext>
          </c:extLst>
        </c:ser>
        <c:ser>
          <c:idx val="1"/>
          <c:order val="1"/>
          <c:tx>
            <c:strRef>
              <c:f>Dashboard!$C$12</c:f>
              <c:strCache>
                <c:ptCount val="1"/>
                <c:pt idx="0">
                  <c:v>FY2026 Actual</c:v>
                </c:pt>
              </c:strCache>
            </c:strRef>
          </c:tx>
          <c:spPr>
            <a:solidFill>
              <a:srgbClr val="1F4E7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'Budget vs Actual'!$A$6:$A$9</c:f>
              <c:strCache>
                <c:ptCount val="4"/>
                <c:pt idx="0">
                  <c:v>Cost of Revenue (COGS)</c:v>
                </c:pt>
                <c:pt idx="1">
                  <c:v>Sales &amp; Marketing</c:v>
                </c:pt>
                <c:pt idx="2">
                  <c:v>Research &amp; Development</c:v>
                </c:pt>
                <c:pt idx="3">
                  <c:v>General &amp; Administrative</c:v>
                </c:pt>
              </c:strCache>
            </c:strRef>
          </c:cat>
          <c:val>
            <c:numRef>
              <c:f>'Budget vs Actual'!$N$14:$N$17</c:f>
              <c:numCache>
                <c:formatCode>\$#,##0;"($"#,##0\);\-</c:formatCode>
                <c:ptCount val="4"/>
                <c:pt idx="0">
                  <c:v>10495000</c:v>
                </c:pt>
                <c:pt idx="1">
                  <c:v>21730000</c:v>
                </c:pt>
                <c:pt idx="2">
                  <c:v>11940000</c:v>
                </c:pt>
                <c:pt idx="3">
                  <c:v>5196000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88-456F-8E3C-37545243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812661296"/>
        <c:axId val="794448176"/>
      </c:barChart>
      <c:catAx>
        <c:axId val="8126612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448176"/>
        <c:crosses val="autoZero"/>
        <c:auto val="1"/>
        <c:lblAlgn val="ctr"/>
        <c:lblOffset val="100"/>
        <c:noMultiLvlLbl val="0"/>
      </c:catAx>
      <c:valAx>
        <c:axId val="794448176"/>
        <c:scaling>
          <c:orientation val="minMax"/>
        </c:scaling>
        <c:delete val="1"/>
        <c:axPos val="t"/>
        <c:numFmt formatCode="\$#,##0;&quot;($&quot;#,##0\);\-" sourceLinked="1"/>
        <c:majorTickMark val="none"/>
        <c:minorTickMark val="none"/>
        <c:tickLblPos val="nextTo"/>
        <c:crossAx val="812661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85000"/>
          <a:lumOff val="1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FY2026 Monthly Total Opex: Budget vs.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Dashboard!$C$11</c:f>
              <c:strCache>
                <c:ptCount val="1"/>
                <c:pt idx="0">
                  <c:v>FY2026 Budget</c:v>
                </c:pt>
              </c:strCache>
            </c:strRef>
          </c:tx>
          <c:spPr>
            <a:ln w="22225" cap="rnd">
              <a:solidFill>
                <a:srgbClr val="B83F3B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B83F3B"/>
              </a:solidFill>
              <a:ln w="9525">
                <a:solidFill>
                  <a:srgbClr val="B83F3B"/>
                </a:solidFill>
              </a:ln>
              <a:effectLst/>
            </c:spPr>
          </c:marker>
          <c:cat>
            <c:strRef>
              <c:f>'Budget vs Actual'!$B$5:$M$5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'Budget vs Actual'!$B$10:$M$10</c:f>
              <c:numCache>
                <c:formatCode>\$#,##0;"($"#,##0\);\-</c:formatCode>
                <c:ptCount val="12"/>
                <c:pt idx="0">
                  <c:v>3630000</c:v>
                </c:pt>
                <c:pt idx="1">
                  <c:v>3640000</c:v>
                </c:pt>
                <c:pt idx="2">
                  <c:v>3750000</c:v>
                </c:pt>
                <c:pt idx="3">
                  <c:v>3770000</c:v>
                </c:pt>
                <c:pt idx="4">
                  <c:v>3970000</c:v>
                </c:pt>
                <c:pt idx="5">
                  <c:v>3890000</c:v>
                </c:pt>
                <c:pt idx="6">
                  <c:v>4000000</c:v>
                </c:pt>
                <c:pt idx="7">
                  <c:v>4210000</c:v>
                </c:pt>
                <c:pt idx="8">
                  <c:v>4030000</c:v>
                </c:pt>
                <c:pt idx="9">
                  <c:v>4190000</c:v>
                </c:pt>
                <c:pt idx="10">
                  <c:v>4300000</c:v>
                </c:pt>
                <c:pt idx="11">
                  <c:v>4570000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5-458F-A94A-46FA27AAFE80}"/>
            </c:ext>
          </c:extLst>
        </c:ser>
        <c:ser>
          <c:idx val="1"/>
          <c:order val="1"/>
          <c:tx>
            <c:strRef>
              <c:f>Dashboard!$C$12</c:f>
              <c:strCache>
                <c:ptCount val="1"/>
                <c:pt idx="0">
                  <c:v>FY2026 Actual</c:v>
                </c:pt>
              </c:strCache>
            </c:strRef>
          </c:tx>
          <c:spPr>
            <a:ln w="28575" cap="rnd">
              <a:solidFill>
                <a:srgbClr val="1F497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1F497D"/>
              </a:solidFill>
              <a:ln w="9525">
                <a:solidFill>
                  <a:srgbClr val="1F497D"/>
                </a:solidFill>
              </a:ln>
              <a:effectLst/>
            </c:spPr>
          </c:marker>
          <c:cat>
            <c:strRef>
              <c:f>'Budget vs Actual'!$B$5:$M$5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'Budget vs Actual'!$B$18:$M$18</c:f>
              <c:numCache>
                <c:formatCode>\$#,##0;"($"#,##0\);\-</c:formatCode>
                <c:ptCount val="12"/>
                <c:pt idx="0">
                  <c:v>3560000</c:v>
                </c:pt>
                <c:pt idx="1">
                  <c:v>3600000</c:v>
                </c:pt>
                <c:pt idx="2">
                  <c:v>3728000</c:v>
                </c:pt>
                <c:pt idx="3">
                  <c:v>3770000</c:v>
                </c:pt>
                <c:pt idx="4">
                  <c:v>3990000</c:v>
                </c:pt>
                <c:pt idx="5">
                  <c:v>3975000</c:v>
                </c:pt>
                <c:pt idx="6">
                  <c:v>4075000</c:v>
                </c:pt>
                <c:pt idx="7">
                  <c:v>4463000</c:v>
                </c:pt>
                <c:pt idx="8">
                  <c:v>4215000</c:v>
                </c:pt>
                <c:pt idx="9">
                  <c:v>4590000</c:v>
                </c:pt>
                <c:pt idx="10">
                  <c:v>4500000</c:v>
                </c:pt>
                <c:pt idx="11">
                  <c:v>4895000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45-458F-A94A-46FA27AAF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6865360"/>
        <c:axId val="1065040112"/>
      </c:lineChart>
      <c:catAx>
        <c:axId val="118686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5040112"/>
        <c:crosses val="autoZero"/>
        <c:auto val="1"/>
        <c:lblAlgn val="ctr"/>
        <c:lblOffset val="100"/>
        <c:noMultiLvlLbl val="0"/>
      </c:catAx>
      <c:valAx>
        <c:axId val="1065040112"/>
        <c:scaling>
          <c:orientation val="minMax"/>
          <c:min val="3000000"/>
        </c:scaling>
        <c:delete val="0"/>
        <c:axPos val="l"/>
        <c:numFmt formatCode="\$#,##0;&quot;($&quot;#,##0\)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86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85000"/>
          <a:lumOff val="1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_xlchart.v5.0</cx:f>
      </cx:strDim>
      <cx:numDim type="val">
        <cx:f>_xlchart.v5.1</cx:f>
      </cx:numDim>
    </cx:data>
  </cx:chartData>
  <cx:chart>
    <cx:title pos="t" align="ctr" overlay="0">
      <cx:tx>
        <cx:txData>
          <cx:v>FY2026 Expense Variance Breakdown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FY2026 Expense Variance Breakdown</a:t>
          </a:r>
        </a:p>
      </cx:txPr>
    </cx:title>
    <cx:plotArea>
      <cx:plotAreaRegion>
        <cx:series layoutId="waterfall" uniqueId="{00000000-B163-45EC-9EB9-5282874EDB7B}">
          <cx:dataPt idx="0">
            <cx:spPr>
              <a:solidFill>
                <a:srgbClr val="1F4E78"/>
              </a:solidFill>
            </cx:spPr>
          </cx:dataPt>
          <cx:dataPt idx="1">
            <cx:spPr>
              <a:solidFill>
                <a:srgbClr val="B83F3B"/>
              </a:solidFill>
            </cx:spPr>
          </cx:dataPt>
          <cx:dataPt idx="2">
            <cx:spPr>
              <a:solidFill>
                <a:srgbClr val="B83F3B"/>
              </a:solidFill>
            </cx:spPr>
          </cx:dataPt>
          <cx:dataPt idx="3">
            <cx:spPr>
              <a:solidFill>
                <a:srgbClr val="54826B"/>
              </a:solidFill>
            </cx:spPr>
          </cx:dataPt>
          <cx:dataPt idx="4">
            <cx:spPr>
              <a:solidFill>
                <a:srgbClr val="B83F3B"/>
              </a:solidFill>
            </cx:spPr>
          </cx:dataPt>
          <cx:dataPt idx="5">
            <cx:spPr>
              <a:solidFill>
                <a:srgbClr val="1F4E78"/>
              </a:solidFill>
            </cx:spPr>
          </cx:dataPt>
          <cx:dataLabels pos="outEnd">
            <cx:visibility seriesName="0" categoryName="0" value="1"/>
          </cx:dataLabels>
          <cx:dataId val="0"/>
          <cx:layoutPr>
            <cx:subtotals>
              <cx:idx val="0"/>
              <cx:idx val="5"/>
            </cx:subtotals>
          </cx:layoutPr>
        </cx:series>
      </cx:plotAreaRegion>
      <cx:axis id="0">
        <cx:catScaling gapWidth="0.5"/>
        <cx:tickLabels/>
      </cx:axis>
      <cx:axis id="1" hidden="1">
        <cx:valScaling min="44000000"/>
        <cx:tickLabels/>
      </cx:axis>
    </cx:plotArea>
  </cx:chart>
  <cx:spPr>
    <a:ln>
      <a:solidFill>
        <a:schemeClr val="tx1">
          <a:lumMod val="85000"/>
          <a:lumOff val="15000"/>
        </a:schemeClr>
      </a:solidFill>
    </a:ln>
  </cx:spPr>
  <cx:fmtOvrs>
    <cx:fmtOvr idx="2">
      <cx:spPr>
        <a:solidFill>
          <a:srgbClr val="1F4E78"/>
        </a:solidFill>
      </cx:spPr>
    </cx:fmtOvr>
    <cx:fmtOvr idx="0">
      <cx:spPr>
        <a:solidFill>
          <a:srgbClr val="C00000"/>
        </a:solidFill>
      </cx:spPr>
    </cx:fmtOvr>
  </cx:fmtOvr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microsoft.com/office/2014/relationships/chartEx" Target="../charts/chartEx1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162039</xdr:colOff>
      <xdr:row>8</xdr:row>
      <xdr:rowOff>11767</xdr:rowOff>
    </xdr:from>
    <xdr:to>
      <xdr:col>8</xdr:col>
      <xdr:colOff>5047</xdr:colOff>
      <xdr:row>24</xdr:row>
      <xdr:rowOff>17482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163941</xdr:colOff>
      <xdr:row>25</xdr:row>
      <xdr:rowOff>1568</xdr:rowOff>
    </xdr:from>
    <xdr:to>
      <xdr:col>17</xdr:col>
      <xdr:colOff>170330</xdr:colOff>
      <xdr:row>44</xdr:row>
      <xdr:rowOff>143436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B6EBAC99-3571-5BAF-8660-14EF72434A3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3941" y="4668818"/>
              <a:ext cx="8988464" cy="37613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8</xdr:col>
      <xdr:colOff>204620</xdr:colOff>
      <xdr:row>8</xdr:row>
      <xdr:rowOff>13670</xdr:rowOff>
    </xdr:from>
    <xdr:to>
      <xdr:col>17</xdr:col>
      <xdr:colOff>139849</xdr:colOff>
      <xdr:row>24</xdr:row>
      <xdr:rowOff>19386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158400</xdr:colOff>
      <xdr:row>24</xdr:row>
      <xdr:rowOff>161879</xdr:rowOff>
    </xdr:from>
    <xdr:to>
      <xdr:col>17</xdr:col>
      <xdr:colOff>192405</xdr:colOff>
      <xdr:row>44</xdr:row>
      <xdr:rowOff>162093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C03805-77C4-62F9-4F97-DCDB7DDC3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8400" y="4532173"/>
          <a:ext cx="9267652" cy="3586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6"/>
  <sheetViews>
    <sheetView showGridLines="0" zoomScaleNormal="100" workbookViewId="0">
      <selection activeCell="B20" sqref="B20"/>
    </sheetView>
  </sheetViews>
  <sheetFormatPr defaultColWidth="8.7109375" defaultRowHeight="15" x14ac:dyDescent="0.25"/>
  <cols>
    <col min="1" max="1" width="4" customWidth="1"/>
    <col min="2" max="2" width="29.5703125" customWidth="1"/>
    <col min="3" max="3" width="29.28515625" customWidth="1"/>
    <col min="4" max="4" width="48.7109375" customWidth="1"/>
  </cols>
  <sheetData>
    <row r="1" spans="2:5" ht="12.6" customHeight="1" x14ac:dyDescent="0.25"/>
    <row r="2" spans="2:5" ht="26.45" customHeight="1" x14ac:dyDescent="0.25">
      <c r="B2" s="8" t="s">
        <v>0</v>
      </c>
    </row>
    <row r="3" spans="2:5" x14ac:dyDescent="0.25">
      <c r="B3" s="46" t="s">
        <v>1</v>
      </c>
    </row>
    <row r="5" spans="2:5" x14ac:dyDescent="0.25">
      <c r="B5" s="59" t="s">
        <v>2</v>
      </c>
      <c r="C5" s="60"/>
    </row>
    <row r="6" spans="2:5" x14ac:dyDescent="0.25">
      <c r="B6" s="47" t="s">
        <v>3</v>
      </c>
      <c r="C6" s="15" t="s">
        <v>4</v>
      </c>
    </row>
    <row r="7" spans="2:5" x14ac:dyDescent="0.25">
      <c r="B7" s="47" t="s">
        <v>5</v>
      </c>
      <c r="C7" s="16">
        <v>46198</v>
      </c>
    </row>
    <row r="8" spans="2:5" x14ac:dyDescent="0.25">
      <c r="B8" s="6"/>
      <c r="C8" s="7"/>
    </row>
    <row r="9" spans="2:5" x14ac:dyDescent="0.25">
      <c r="B9" s="41" t="s">
        <v>6</v>
      </c>
      <c r="C9" s="42"/>
      <c r="D9" s="42"/>
    </row>
    <row r="10" spans="2:5" ht="25.9" customHeight="1" x14ac:dyDescent="0.25">
      <c r="B10" s="68" t="s">
        <v>7</v>
      </c>
      <c r="C10" s="69"/>
      <c r="D10" s="70"/>
      <c r="E10" s="35"/>
    </row>
    <row r="11" spans="2:5" ht="24.6" customHeight="1" x14ac:dyDescent="0.25">
      <c r="B11" s="71"/>
      <c r="C11" s="72"/>
      <c r="D11" s="73"/>
      <c r="E11" s="35"/>
    </row>
    <row r="12" spans="2:5" ht="15.6" customHeight="1" x14ac:dyDescent="0.25">
      <c r="B12" s="1"/>
    </row>
    <row r="13" spans="2:5" ht="15" customHeight="1" x14ac:dyDescent="0.25">
      <c r="B13" s="61" t="s">
        <v>8</v>
      </c>
      <c r="C13" s="62"/>
      <c r="D13" s="62"/>
    </row>
    <row r="14" spans="2:5" ht="15" customHeight="1" x14ac:dyDescent="0.25">
      <c r="B14" s="12" t="s">
        <v>9</v>
      </c>
      <c r="C14" s="12" t="s">
        <v>10</v>
      </c>
      <c r="D14" s="12" t="s">
        <v>11</v>
      </c>
    </row>
    <row r="15" spans="2:5" ht="15" customHeight="1" x14ac:dyDescent="0.25">
      <c r="B15" s="14" t="s">
        <v>12</v>
      </c>
      <c r="C15" s="18" t="s">
        <v>13</v>
      </c>
      <c r="D15" s="22" t="s">
        <v>14</v>
      </c>
    </row>
    <row r="16" spans="2:5" ht="15" customHeight="1" x14ac:dyDescent="0.25">
      <c r="B16" s="14" t="s">
        <v>15</v>
      </c>
      <c r="C16" s="19" t="s">
        <v>13</v>
      </c>
      <c r="D16" s="22" t="s">
        <v>16</v>
      </c>
    </row>
    <row r="17" spans="2:5" ht="14.45" customHeight="1" x14ac:dyDescent="0.25">
      <c r="B17" s="14" t="s">
        <v>17</v>
      </c>
      <c r="C17" s="20" t="s">
        <v>13</v>
      </c>
      <c r="D17" s="22" t="s">
        <v>18</v>
      </c>
    </row>
    <row r="18" spans="2:5" x14ac:dyDescent="0.25">
      <c r="B18" s="17" t="s">
        <v>19</v>
      </c>
      <c r="C18" s="21" t="s">
        <v>13</v>
      </c>
      <c r="D18" s="23" t="s">
        <v>20</v>
      </c>
    </row>
    <row r="19" spans="2:5" ht="14.45" customHeight="1" x14ac:dyDescent="0.25"/>
    <row r="20" spans="2:5" ht="14.45" customHeight="1" x14ac:dyDescent="0.25">
      <c r="B20" s="41" t="s">
        <v>21</v>
      </c>
      <c r="C20" s="49"/>
      <c r="D20" s="49"/>
    </row>
    <row r="21" spans="2:5" ht="25.5" customHeight="1" x14ac:dyDescent="0.25">
      <c r="B21" s="50" t="s">
        <v>22</v>
      </c>
      <c r="C21" s="53" t="s">
        <v>23</v>
      </c>
      <c r="D21" s="54"/>
    </row>
    <row r="22" spans="2:5" ht="25.5" customHeight="1" x14ac:dyDescent="0.25">
      <c r="B22" s="50" t="s">
        <v>24</v>
      </c>
      <c r="C22" s="55" t="s">
        <v>25</v>
      </c>
      <c r="D22" s="56"/>
    </row>
    <row r="23" spans="2:5" ht="25.5" customHeight="1" x14ac:dyDescent="0.25">
      <c r="B23" s="51" t="s">
        <v>26</v>
      </c>
      <c r="C23" s="74" t="s">
        <v>27</v>
      </c>
      <c r="D23" s="75"/>
    </row>
    <row r="24" spans="2:5" ht="14.45" customHeight="1" x14ac:dyDescent="0.25">
      <c r="C24" s="52"/>
      <c r="D24" s="52"/>
    </row>
    <row r="25" spans="2:5" x14ac:dyDescent="0.25">
      <c r="B25" s="63" t="s">
        <v>28</v>
      </c>
      <c r="C25" s="64"/>
      <c r="D25" s="64"/>
    </row>
    <row r="26" spans="2:5" ht="32.450000000000003" customHeight="1" x14ac:dyDescent="0.25">
      <c r="B26" s="65" t="s">
        <v>29</v>
      </c>
      <c r="C26" s="66"/>
      <c r="D26" s="67"/>
    </row>
    <row r="27" spans="2:5" x14ac:dyDescent="0.25">
      <c r="B27" s="1"/>
    </row>
    <row r="28" spans="2:5" x14ac:dyDescent="0.25">
      <c r="B28" s="63" t="s">
        <v>30</v>
      </c>
      <c r="C28" s="64"/>
      <c r="D28" s="64"/>
    </row>
    <row r="29" spans="2:5" ht="30" customHeight="1" x14ac:dyDescent="0.25">
      <c r="B29" s="33" t="s">
        <v>31</v>
      </c>
      <c r="C29" s="53" t="s">
        <v>32</v>
      </c>
      <c r="D29" s="54"/>
    </row>
    <row r="30" spans="2:5" ht="30" customHeight="1" x14ac:dyDescent="0.25">
      <c r="B30" s="33" t="s">
        <v>33</v>
      </c>
      <c r="C30" s="53" t="s">
        <v>34</v>
      </c>
      <c r="D30" s="54"/>
    </row>
    <row r="31" spans="2:5" ht="30.6" customHeight="1" x14ac:dyDescent="0.25">
      <c r="B31" s="33" t="s">
        <v>35</v>
      </c>
      <c r="C31" s="55" t="s">
        <v>36</v>
      </c>
      <c r="D31" s="56"/>
    </row>
    <row r="32" spans="2:5" ht="30.6" customHeight="1" x14ac:dyDescent="0.25">
      <c r="B32" s="34" t="s">
        <v>37</v>
      </c>
      <c r="C32" s="57" t="s">
        <v>38</v>
      </c>
      <c r="D32" s="58"/>
      <c r="E32" s="35"/>
    </row>
    <row r="34" spans="3:4" ht="14.45" customHeight="1" x14ac:dyDescent="0.25">
      <c r="D34" s="11"/>
    </row>
    <row r="35" spans="3:4" x14ac:dyDescent="0.25">
      <c r="D35" s="11"/>
    </row>
    <row r="36" spans="3:4" x14ac:dyDescent="0.25">
      <c r="C36" s="11"/>
    </row>
  </sheetData>
  <mergeCells count="13">
    <mergeCell ref="C29:D29"/>
    <mergeCell ref="C30:D30"/>
    <mergeCell ref="C31:D31"/>
    <mergeCell ref="C32:D32"/>
    <mergeCell ref="B5:C5"/>
    <mergeCell ref="B13:D13"/>
    <mergeCell ref="B25:D25"/>
    <mergeCell ref="B28:D28"/>
    <mergeCell ref="B26:D26"/>
    <mergeCell ref="B10:D11"/>
    <mergeCell ref="C21:D21"/>
    <mergeCell ref="C22:D22"/>
    <mergeCell ref="C23:D2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zoomScaleNormal="100" workbookViewId="0">
      <pane xSplit="1" ySplit="5" topLeftCell="B18" activePane="bottomRight" state="frozen"/>
      <selection pane="topRight" activeCell="O27" sqref="O27"/>
      <selection pane="bottomLeft" activeCell="O27" sqref="O27"/>
      <selection pane="bottomRight" activeCell="A4" sqref="A4:N4"/>
    </sheetView>
  </sheetViews>
  <sheetFormatPr defaultColWidth="8.7109375" defaultRowHeight="15" x14ac:dyDescent="0.25"/>
  <cols>
    <col min="1" max="1" width="29.5703125" customWidth="1"/>
    <col min="2" max="13" width="11" customWidth="1"/>
    <col min="14" max="14" width="13" customWidth="1"/>
    <col min="15" max="15" width="10.85546875" bestFit="1" customWidth="1"/>
  </cols>
  <sheetData>
    <row r="1" spans="1:15" ht="22.5" x14ac:dyDescent="0.3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15" x14ac:dyDescent="0.25">
      <c r="A2" s="81" t="s">
        <v>39</v>
      </c>
      <c r="B2" s="81"/>
      <c r="C2" s="81"/>
      <c r="D2" s="81"/>
      <c r="E2" s="81"/>
      <c r="F2" s="81"/>
      <c r="G2" s="81"/>
      <c r="H2" s="81"/>
    </row>
    <row r="3" spans="1:15" x14ac:dyDescent="0.25">
      <c r="O3" t="s">
        <v>40</v>
      </c>
    </row>
    <row r="4" spans="1:15" x14ac:dyDescent="0.25">
      <c r="A4" s="59" t="s">
        <v>41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5" x14ac:dyDescent="0.25">
      <c r="A5" s="2" t="s">
        <v>42</v>
      </c>
      <c r="B5" s="48" t="s">
        <v>43</v>
      </c>
      <c r="C5" s="48" t="s">
        <v>44</v>
      </c>
      <c r="D5" s="48" t="s">
        <v>45</v>
      </c>
      <c r="E5" s="48" t="s">
        <v>46</v>
      </c>
      <c r="F5" s="48" t="s">
        <v>47</v>
      </c>
      <c r="G5" s="48" t="s">
        <v>48</v>
      </c>
      <c r="H5" s="48" t="s">
        <v>49</v>
      </c>
      <c r="I5" s="48" t="s">
        <v>50</v>
      </c>
      <c r="J5" s="48" t="s">
        <v>51</v>
      </c>
      <c r="K5" s="48" t="s">
        <v>52</v>
      </c>
      <c r="L5" s="48" t="s">
        <v>53</v>
      </c>
      <c r="M5" s="48" t="s">
        <v>54</v>
      </c>
      <c r="N5" s="48" t="s">
        <v>55</v>
      </c>
    </row>
    <row r="6" spans="1:15" x14ac:dyDescent="0.25">
      <c r="A6" s="3" t="s">
        <v>31</v>
      </c>
      <c r="B6" s="13">
        <v>780000</v>
      </c>
      <c r="C6" s="13">
        <v>790000</v>
      </c>
      <c r="D6" s="13">
        <v>800000</v>
      </c>
      <c r="E6" s="13">
        <v>810000</v>
      </c>
      <c r="F6" s="13">
        <v>820000</v>
      </c>
      <c r="G6" s="13">
        <v>830000</v>
      </c>
      <c r="H6" s="13">
        <v>840000</v>
      </c>
      <c r="I6" s="13">
        <v>850000</v>
      </c>
      <c r="J6" s="13">
        <v>860000</v>
      </c>
      <c r="K6" s="13">
        <v>870000</v>
      </c>
      <c r="L6" s="13">
        <v>880000</v>
      </c>
      <c r="M6" s="13">
        <v>900000</v>
      </c>
      <c r="N6" s="9">
        <f>SUM(B6:M6)</f>
        <v>10030000</v>
      </c>
    </row>
    <row r="7" spans="1:15" x14ac:dyDescent="0.25">
      <c r="A7" s="3" t="s">
        <v>33</v>
      </c>
      <c r="B7" s="13">
        <v>1500000</v>
      </c>
      <c r="C7" s="13">
        <v>1500000</v>
      </c>
      <c r="D7" s="13">
        <v>1550000</v>
      </c>
      <c r="E7" s="13">
        <v>1550000</v>
      </c>
      <c r="F7" s="13">
        <v>1600000</v>
      </c>
      <c r="G7" s="13">
        <v>1600000</v>
      </c>
      <c r="H7" s="13">
        <v>1650000</v>
      </c>
      <c r="I7" s="13">
        <v>1850000</v>
      </c>
      <c r="J7" s="13">
        <v>1650000</v>
      </c>
      <c r="K7" s="13">
        <v>1800000</v>
      </c>
      <c r="L7" s="13">
        <v>1900000</v>
      </c>
      <c r="M7" s="13">
        <v>2200000</v>
      </c>
      <c r="N7" s="9">
        <f t="shared" ref="N7:N9" si="0">SUM(B7:M7)</f>
        <v>20350000</v>
      </c>
    </row>
    <row r="8" spans="1:15" x14ac:dyDescent="0.25">
      <c r="A8" s="3" t="s">
        <v>35</v>
      </c>
      <c r="B8" s="13">
        <v>950000</v>
      </c>
      <c r="C8" s="13">
        <v>950000</v>
      </c>
      <c r="D8" s="13">
        <v>1000000</v>
      </c>
      <c r="E8" s="13">
        <v>1000000</v>
      </c>
      <c r="F8" s="13">
        <v>1050000</v>
      </c>
      <c r="G8" s="13">
        <v>1050000</v>
      </c>
      <c r="H8" s="13">
        <v>1100000</v>
      </c>
      <c r="I8" s="13">
        <v>1100000</v>
      </c>
      <c r="J8" s="13">
        <v>1100000</v>
      </c>
      <c r="K8" s="13">
        <v>1100000</v>
      </c>
      <c r="L8" s="13">
        <v>1100000</v>
      </c>
      <c r="M8" s="13">
        <v>1050000</v>
      </c>
      <c r="N8" s="9">
        <f t="shared" si="0"/>
        <v>12550000</v>
      </c>
    </row>
    <row r="9" spans="1:15" x14ac:dyDescent="0.25">
      <c r="A9" s="3" t="s">
        <v>37</v>
      </c>
      <c r="B9" s="13">
        <v>400000</v>
      </c>
      <c r="C9" s="13">
        <v>400000</v>
      </c>
      <c r="D9" s="13">
        <v>400000</v>
      </c>
      <c r="E9" s="13">
        <v>410000</v>
      </c>
      <c r="F9" s="13">
        <v>500000</v>
      </c>
      <c r="G9" s="13">
        <v>410000</v>
      </c>
      <c r="H9" s="13">
        <v>410000</v>
      </c>
      <c r="I9" s="13">
        <v>410000</v>
      </c>
      <c r="J9" s="13">
        <v>420000</v>
      </c>
      <c r="K9" s="13">
        <v>420000</v>
      </c>
      <c r="L9" s="13">
        <v>420000</v>
      </c>
      <c r="M9" s="13">
        <v>420000</v>
      </c>
      <c r="N9" s="9">
        <f t="shared" si="0"/>
        <v>5020000</v>
      </c>
    </row>
    <row r="10" spans="1:15" x14ac:dyDescent="0.25">
      <c r="A10" s="25" t="s">
        <v>56</v>
      </c>
      <c r="B10" s="9">
        <f>SUM(B6:B9)</f>
        <v>3630000</v>
      </c>
      <c r="C10" s="9">
        <f t="shared" ref="C10:M10" si="1">SUM(C6:C9)</f>
        <v>3640000</v>
      </c>
      <c r="D10" s="9">
        <f t="shared" si="1"/>
        <v>3750000</v>
      </c>
      <c r="E10" s="9">
        <f t="shared" si="1"/>
        <v>3770000</v>
      </c>
      <c r="F10" s="9">
        <f t="shared" si="1"/>
        <v>3970000</v>
      </c>
      <c r="G10" s="9">
        <f t="shared" si="1"/>
        <v>3890000</v>
      </c>
      <c r="H10" s="9">
        <f t="shared" si="1"/>
        <v>4000000</v>
      </c>
      <c r="I10" s="9">
        <f t="shared" si="1"/>
        <v>4210000</v>
      </c>
      <c r="J10" s="9">
        <f t="shared" si="1"/>
        <v>4030000</v>
      </c>
      <c r="K10" s="9">
        <f t="shared" si="1"/>
        <v>4190000</v>
      </c>
      <c r="L10" s="9">
        <f t="shared" si="1"/>
        <v>4300000</v>
      </c>
      <c r="M10" s="9">
        <f t="shared" si="1"/>
        <v>4570000</v>
      </c>
      <c r="N10" s="9">
        <f>SUM(N6:N9)</f>
        <v>47950000</v>
      </c>
      <c r="O10" s="4"/>
    </row>
    <row r="12" spans="1:15" x14ac:dyDescent="0.25">
      <c r="A12" s="84" t="s">
        <v>57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60"/>
    </row>
    <row r="13" spans="1:15" x14ac:dyDescent="0.25">
      <c r="A13" s="2" t="s">
        <v>42</v>
      </c>
      <c r="B13" s="48" t="s">
        <v>43</v>
      </c>
      <c r="C13" s="48" t="s">
        <v>44</v>
      </c>
      <c r="D13" s="48" t="s">
        <v>45</v>
      </c>
      <c r="E13" s="48" t="s">
        <v>46</v>
      </c>
      <c r="F13" s="48" t="s">
        <v>47</v>
      </c>
      <c r="G13" s="48" t="s">
        <v>48</v>
      </c>
      <c r="H13" s="48" t="s">
        <v>49</v>
      </c>
      <c r="I13" s="48" t="s">
        <v>50</v>
      </c>
      <c r="J13" s="48" t="s">
        <v>51</v>
      </c>
      <c r="K13" s="48" t="s">
        <v>52</v>
      </c>
      <c r="L13" s="48" t="s">
        <v>53</v>
      </c>
      <c r="M13" s="48" t="s">
        <v>54</v>
      </c>
      <c r="N13" s="48" t="s">
        <v>55</v>
      </c>
    </row>
    <row r="14" spans="1:15" x14ac:dyDescent="0.25">
      <c r="A14" s="3" t="s">
        <v>31</v>
      </c>
      <c r="B14" s="13">
        <v>785000</v>
      </c>
      <c r="C14" s="13">
        <v>795000</v>
      </c>
      <c r="D14" s="13">
        <v>810000</v>
      </c>
      <c r="E14" s="13">
        <v>825000</v>
      </c>
      <c r="F14" s="13">
        <v>850000</v>
      </c>
      <c r="G14" s="13">
        <v>870000</v>
      </c>
      <c r="H14" s="13">
        <v>890000</v>
      </c>
      <c r="I14" s="13">
        <v>905000</v>
      </c>
      <c r="J14" s="13">
        <v>920000</v>
      </c>
      <c r="K14" s="13">
        <v>930000</v>
      </c>
      <c r="L14" s="13">
        <v>945000</v>
      </c>
      <c r="M14" s="13">
        <v>970000</v>
      </c>
      <c r="N14" s="9">
        <f>SUM(B14:M14)</f>
        <v>10495000</v>
      </c>
    </row>
    <row r="15" spans="1:15" x14ac:dyDescent="0.25">
      <c r="A15" s="3" t="s">
        <v>33</v>
      </c>
      <c r="B15" s="13">
        <v>1480000</v>
      </c>
      <c r="C15" s="13">
        <v>1520000</v>
      </c>
      <c r="D15" s="13">
        <v>1600000</v>
      </c>
      <c r="E15" s="13">
        <v>1580000</v>
      </c>
      <c r="F15" s="13">
        <v>1650000</v>
      </c>
      <c r="G15" s="13">
        <v>1700000</v>
      </c>
      <c r="H15" s="13">
        <v>1750000</v>
      </c>
      <c r="I15" s="13">
        <v>2100000</v>
      </c>
      <c r="J15" s="13">
        <v>1800000</v>
      </c>
      <c r="K15" s="13">
        <v>2000000</v>
      </c>
      <c r="L15" s="13">
        <v>2050000</v>
      </c>
      <c r="M15" s="13">
        <v>2500000</v>
      </c>
      <c r="N15" s="9">
        <f t="shared" ref="N15:N18" si="2">SUM(B15:M15)</f>
        <v>21730000</v>
      </c>
    </row>
    <row r="16" spans="1:15" x14ac:dyDescent="0.25">
      <c r="A16" s="3" t="s">
        <v>35</v>
      </c>
      <c r="B16" s="13">
        <v>900000</v>
      </c>
      <c r="C16" s="13">
        <v>880000</v>
      </c>
      <c r="D16" s="13">
        <v>920000</v>
      </c>
      <c r="E16" s="13">
        <v>950000</v>
      </c>
      <c r="F16" s="13">
        <v>980000</v>
      </c>
      <c r="G16" s="13">
        <v>1000000</v>
      </c>
      <c r="H16" s="13">
        <v>1020000</v>
      </c>
      <c r="I16" s="13">
        <v>1050000</v>
      </c>
      <c r="J16" s="13">
        <v>1070000</v>
      </c>
      <c r="K16" s="13">
        <v>1080000</v>
      </c>
      <c r="L16" s="13">
        <v>1090000</v>
      </c>
      <c r="M16" s="13">
        <v>1000000</v>
      </c>
      <c r="N16" s="9">
        <f t="shared" si="2"/>
        <v>11940000</v>
      </c>
    </row>
    <row r="17" spans="1:15" x14ac:dyDescent="0.25">
      <c r="A17" s="3" t="s">
        <v>37</v>
      </c>
      <c r="B17" s="13">
        <v>395000</v>
      </c>
      <c r="C17" s="13">
        <v>405000</v>
      </c>
      <c r="D17" s="13">
        <v>398000</v>
      </c>
      <c r="E17" s="13">
        <v>415000</v>
      </c>
      <c r="F17" s="13">
        <v>510000</v>
      </c>
      <c r="G17" s="13">
        <v>405000</v>
      </c>
      <c r="H17" s="13">
        <v>415000</v>
      </c>
      <c r="I17" s="13">
        <v>408000</v>
      </c>
      <c r="J17" s="13">
        <v>425000</v>
      </c>
      <c r="K17" s="13">
        <v>580000</v>
      </c>
      <c r="L17" s="13">
        <v>415000</v>
      </c>
      <c r="M17" s="13">
        <v>425000</v>
      </c>
      <c r="N17" s="9">
        <f t="shared" si="2"/>
        <v>5196000</v>
      </c>
    </row>
    <row r="18" spans="1:15" x14ac:dyDescent="0.25">
      <c r="A18" s="25" t="s">
        <v>56</v>
      </c>
      <c r="B18" s="9">
        <f>SUM(B14:B17)</f>
        <v>3560000</v>
      </c>
      <c r="C18" s="9">
        <f t="shared" ref="C18:M18" si="3">SUM(C14:C17)</f>
        <v>3600000</v>
      </c>
      <c r="D18" s="9">
        <f t="shared" si="3"/>
        <v>3728000</v>
      </c>
      <c r="E18" s="9">
        <f t="shared" si="3"/>
        <v>3770000</v>
      </c>
      <c r="F18" s="9">
        <f t="shared" si="3"/>
        <v>3990000</v>
      </c>
      <c r="G18" s="9">
        <f t="shared" si="3"/>
        <v>3975000</v>
      </c>
      <c r="H18" s="9">
        <f t="shared" si="3"/>
        <v>4075000</v>
      </c>
      <c r="I18" s="9">
        <f t="shared" si="3"/>
        <v>4463000</v>
      </c>
      <c r="J18" s="9">
        <f t="shared" si="3"/>
        <v>4215000</v>
      </c>
      <c r="K18" s="9">
        <f t="shared" si="3"/>
        <v>4590000</v>
      </c>
      <c r="L18" s="9">
        <f t="shared" si="3"/>
        <v>4500000</v>
      </c>
      <c r="M18" s="9">
        <f t="shared" si="3"/>
        <v>4895000</v>
      </c>
      <c r="N18" s="9">
        <f t="shared" si="2"/>
        <v>49361000</v>
      </c>
      <c r="O18" s="4"/>
    </row>
    <row r="20" spans="1:15" x14ac:dyDescent="0.25">
      <c r="A20" s="59" t="s">
        <v>58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3"/>
    </row>
    <row r="21" spans="1:15" x14ac:dyDescent="0.25">
      <c r="A21" s="2" t="s">
        <v>42</v>
      </c>
      <c r="B21" s="48" t="s">
        <v>43</v>
      </c>
      <c r="C21" s="48" t="s">
        <v>44</v>
      </c>
      <c r="D21" s="48" t="s">
        <v>45</v>
      </c>
      <c r="E21" s="48" t="s">
        <v>46</v>
      </c>
      <c r="F21" s="48" t="s">
        <v>47</v>
      </c>
      <c r="G21" s="48" t="s">
        <v>48</v>
      </c>
      <c r="H21" s="48" t="s">
        <v>49</v>
      </c>
      <c r="I21" s="48" t="s">
        <v>50</v>
      </c>
      <c r="J21" s="48" t="s">
        <v>51</v>
      </c>
      <c r="K21" s="48" t="s">
        <v>52</v>
      </c>
      <c r="L21" s="48" t="s">
        <v>53</v>
      </c>
      <c r="M21" s="48" t="s">
        <v>54</v>
      </c>
      <c r="N21" s="48" t="s">
        <v>55</v>
      </c>
    </row>
    <row r="22" spans="1:15" x14ac:dyDescent="0.25">
      <c r="A22" s="3" t="s">
        <v>31</v>
      </c>
      <c r="B22" s="5">
        <f>B14-B6</f>
        <v>5000</v>
      </c>
      <c r="C22" s="5">
        <f t="shared" ref="C22:M22" si="4">C14-C6</f>
        <v>5000</v>
      </c>
      <c r="D22" s="5">
        <f t="shared" si="4"/>
        <v>10000</v>
      </c>
      <c r="E22" s="5">
        <f t="shared" si="4"/>
        <v>15000</v>
      </c>
      <c r="F22" s="5">
        <f t="shared" si="4"/>
        <v>30000</v>
      </c>
      <c r="G22" s="5">
        <f t="shared" si="4"/>
        <v>40000</v>
      </c>
      <c r="H22" s="5">
        <f t="shared" si="4"/>
        <v>50000</v>
      </c>
      <c r="I22" s="5">
        <f t="shared" si="4"/>
        <v>55000</v>
      </c>
      <c r="J22" s="5">
        <f t="shared" si="4"/>
        <v>60000</v>
      </c>
      <c r="K22" s="5">
        <f t="shared" si="4"/>
        <v>60000</v>
      </c>
      <c r="L22" s="5">
        <f t="shared" si="4"/>
        <v>65000</v>
      </c>
      <c r="M22" s="5">
        <f t="shared" si="4"/>
        <v>70000</v>
      </c>
      <c r="N22" s="9">
        <f>SUM(B22:M22)</f>
        <v>465000</v>
      </c>
    </row>
    <row r="23" spans="1:15" x14ac:dyDescent="0.25">
      <c r="A23" s="30" t="s">
        <v>33</v>
      </c>
      <c r="B23" s="5">
        <f t="shared" ref="B23:M23" si="5">B15-B7</f>
        <v>-20000</v>
      </c>
      <c r="C23" s="5">
        <f t="shared" si="5"/>
        <v>20000</v>
      </c>
      <c r="D23" s="5">
        <f t="shared" si="5"/>
        <v>50000</v>
      </c>
      <c r="E23" s="5">
        <f t="shared" si="5"/>
        <v>30000</v>
      </c>
      <c r="F23" s="5">
        <f t="shared" si="5"/>
        <v>50000</v>
      </c>
      <c r="G23" s="5">
        <f t="shared" si="5"/>
        <v>100000</v>
      </c>
      <c r="H23" s="5">
        <f t="shared" si="5"/>
        <v>100000</v>
      </c>
      <c r="I23" s="5">
        <f t="shared" si="5"/>
        <v>250000</v>
      </c>
      <c r="J23" s="5">
        <f t="shared" si="5"/>
        <v>150000</v>
      </c>
      <c r="K23" s="5">
        <f t="shared" si="5"/>
        <v>200000</v>
      </c>
      <c r="L23" s="5">
        <f t="shared" si="5"/>
        <v>150000</v>
      </c>
      <c r="M23" s="5">
        <f t="shared" si="5"/>
        <v>300000</v>
      </c>
      <c r="N23" s="9">
        <f t="shared" ref="N23:N26" si="6">SUM(B23:M23)</f>
        <v>1380000</v>
      </c>
    </row>
    <row r="24" spans="1:15" x14ac:dyDescent="0.25">
      <c r="A24" s="3" t="s">
        <v>35</v>
      </c>
      <c r="B24" s="5">
        <f t="shared" ref="B24:M24" si="7">B16-B8</f>
        <v>-50000</v>
      </c>
      <c r="C24" s="5">
        <f t="shared" si="7"/>
        <v>-70000</v>
      </c>
      <c r="D24" s="5">
        <f t="shared" si="7"/>
        <v>-80000</v>
      </c>
      <c r="E24" s="5">
        <f t="shared" si="7"/>
        <v>-50000</v>
      </c>
      <c r="F24" s="5">
        <f t="shared" si="7"/>
        <v>-70000</v>
      </c>
      <c r="G24" s="5">
        <f t="shared" si="7"/>
        <v>-50000</v>
      </c>
      <c r="H24" s="5">
        <f t="shared" si="7"/>
        <v>-80000</v>
      </c>
      <c r="I24" s="5">
        <f t="shared" si="7"/>
        <v>-50000</v>
      </c>
      <c r="J24" s="5">
        <f t="shared" si="7"/>
        <v>-30000</v>
      </c>
      <c r="K24" s="5">
        <f t="shared" si="7"/>
        <v>-20000</v>
      </c>
      <c r="L24" s="5">
        <f t="shared" si="7"/>
        <v>-10000</v>
      </c>
      <c r="M24" s="5">
        <f t="shared" si="7"/>
        <v>-50000</v>
      </c>
      <c r="N24" s="9">
        <f t="shared" si="6"/>
        <v>-610000</v>
      </c>
    </row>
    <row r="25" spans="1:15" x14ac:dyDescent="0.25">
      <c r="A25" s="3" t="s">
        <v>37</v>
      </c>
      <c r="B25" s="5">
        <f t="shared" ref="B25:M25" si="8">B17-B9</f>
        <v>-5000</v>
      </c>
      <c r="C25" s="5">
        <f t="shared" si="8"/>
        <v>5000</v>
      </c>
      <c r="D25" s="5">
        <f t="shared" si="8"/>
        <v>-2000</v>
      </c>
      <c r="E25" s="5">
        <f t="shared" si="8"/>
        <v>5000</v>
      </c>
      <c r="F25" s="5">
        <f t="shared" si="8"/>
        <v>10000</v>
      </c>
      <c r="G25" s="5">
        <f t="shared" si="8"/>
        <v>-5000</v>
      </c>
      <c r="H25" s="5">
        <f t="shared" si="8"/>
        <v>5000</v>
      </c>
      <c r="I25" s="5">
        <f t="shared" si="8"/>
        <v>-2000</v>
      </c>
      <c r="J25" s="5">
        <f t="shared" si="8"/>
        <v>5000</v>
      </c>
      <c r="K25" s="5">
        <f t="shared" si="8"/>
        <v>160000</v>
      </c>
      <c r="L25" s="5">
        <f t="shared" si="8"/>
        <v>-5000</v>
      </c>
      <c r="M25" s="5">
        <f t="shared" si="8"/>
        <v>5000</v>
      </c>
      <c r="N25" s="9">
        <f t="shared" si="6"/>
        <v>176000</v>
      </c>
    </row>
    <row r="26" spans="1:15" x14ac:dyDescent="0.25">
      <c r="A26" s="25" t="s">
        <v>56</v>
      </c>
      <c r="B26" s="9">
        <f>SUM(B22:B25)</f>
        <v>-70000</v>
      </c>
      <c r="C26" s="9">
        <f t="shared" ref="C26:M26" si="9">SUM(C22:C25)</f>
        <v>-40000</v>
      </c>
      <c r="D26" s="9">
        <f t="shared" si="9"/>
        <v>-22000</v>
      </c>
      <c r="E26" s="9">
        <f t="shared" si="9"/>
        <v>0</v>
      </c>
      <c r="F26" s="9">
        <f t="shared" si="9"/>
        <v>20000</v>
      </c>
      <c r="G26" s="9">
        <f t="shared" si="9"/>
        <v>85000</v>
      </c>
      <c r="H26" s="9">
        <f t="shared" si="9"/>
        <v>75000</v>
      </c>
      <c r="I26" s="9">
        <f t="shared" si="9"/>
        <v>253000</v>
      </c>
      <c r="J26" s="9">
        <f t="shared" si="9"/>
        <v>185000</v>
      </c>
      <c r="K26" s="9">
        <f t="shared" si="9"/>
        <v>400000</v>
      </c>
      <c r="L26" s="9">
        <f t="shared" si="9"/>
        <v>200000</v>
      </c>
      <c r="M26" s="9">
        <f t="shared" si="9"/>
        <v>325000</v>
      </c>
      <c r="N26" s="9">
        <f t="shared" si="6"/>
        <v>1411000</v>
      </c>
    </row>
    <row r="28" spans="1:15" x14ac:dyDescent="0.25">
      <c r="A28" s="59" t="s">
        <v>59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3"/>
    </row>
    <row r="29" spans="1:15" x14ac:dyDescent="0.25">
      <c r="A29" s="2" t="s">
        <v>42</v>
      </c>
      <c r="B29" s="48" t="s">
        <v>43</v>
      </c>
      <c r="C29" s="48" t="s">
        <v>44</v>
      </c>
      <c r="D29" s="48" t="s">
        <v>45</v>
      </c>
      <c r="E29" s="48" t="s">
        <v>46</v>
      </c>
      <c r="F29" s="48" t="s">
        <v>47</v>
      </c>
      <c r="G29" s="48" t="s">
        <v>48</v>
      </c>
      <c r="H29" s="48" t="s">
        <v>49</v>
      </c>
      <c r="I29" s="48" t="s">
        <v>50</v>
      </c>
      <c r="J29" s="48" t="s">
        <v>51</v>
      </c>
      <c r="K29" s="48" t="s">
        <v>52</v>
      </c>
      <c r="L29" s="48" t="s">
        <v>53</v>
      </c>
      <c r="M29" s="48" t="s">
        <v>54</v>
      </c>
      <c r="N29" s="48" t="s">
        <v>55</v>
      </c>
    </row>
    <row r="30" spans="1:15" x14ac:dyDescent="0.25">
      <c r="A30" s="3" t="s">
        <v>31</v>
      </c>
      <c r="B30" s="10">
        <f>IFERROR(B22/B6, "-")</f>
        <v>6.41025641025641E-3</v>
      </c>
      <c r="C30" s="10">
        <f t="shared" ref="C30:N30" si="10">IFERROR(C22/C6, "-")</f>
        <v>6.3291139240506328E-3</v>
      </c>
      <c r="D30" s="10">
        <f t="shared" si="10"/>
        <v>1.2500000000000001E-2</v>
      </c>
      <c r="E30" s="10">
        <f t="shared" si="10"/>
        <v>1.8518518518518517E-2</v>
      </c>
      <c r="F30" s="10">
        <f t="shared" si="10"/>
        <v>3.6585365853658534E-2</v>
      </c>
      <c r="G30" s="10">
        <f t="shared" si="10"/>
        <v>4.8192771084337352E-2</v>
      </c>
      <c r="H30" s="10">
        <f t="shared" si="10"/>
        <v>5.9523809523809521E-2</v>
      </c>
      <c r="I30" s="10">
        <f t="shared" si="10"/>
        <v>6.4705882352941183E-2</v>
      </c>
      <c r="J30" s="10">
        <f t="shared" si="10"/>
        <v>6.9767441860465115E-2</v>
      </c>
      <c r="K30" s="10">
        <f t="shared" si="10"/>
        <v>6.8965517241379309E-2</v>
      </c>
      <c r="L30" s="10">
        <f t="shared" si="10"/>
        <v>7.3863636363636367E-2</v>
      </c>
      <c r="M30" s="10">
        <f t="shared" si="10"/>
        <v>7.7777777777777779E-2</v>
      </c>
      <c r="N30" s="26">
        <f t="shared" si="10"/>
        <v>4.6360917248255237E-2</v>
      </c>
    </row>
    <row r="31" spans="1:15" x14ac:dyDescent="0.25">
      <c r="A31" s="3" t="s">
        <v>33</v>
      </c>
      <c r="B31" s="10">
        <f t="shared" ref="B31:N34" si="11">IFERROR(B23/B7, "-")</f>
        <v>-1.3333333333333334E-2</v>
      </c>
      <c r="C31" s="10">
        <f t="shared" si="11"/>
        <v>1.3333333333333334E-2</v>
      </c>
      <c r="D31" s="10">
        <f t="shared" si="11"/>
        <v>3.2258064516129031E-2</v>
      </c>
      <c r="E31" s="10">
        <f t="shared" si="11"/>
        <v>1.935483870967742E-2</v>
      </c>
      <c r="F31" s="10">
        <f t="shared" si="11"/>
        <v>3.125E-2</v>
      </c>
      <c r="G31" s="10">
        <f t="shared" si="11"/>
        <v>6.25E-2</v>
      </c>
      <c r="H31" s="10">
        <f t="shared" si="11"/>
        <v>6.0606060606060608E-2</v>
      </c>
      <c r="I31" s="10">
        <f t="shared" si="11"/>
        <v>0.13513513513513514</v>
      </c>
      <c r="J31" s="10">
        <f t="shared" si="11"/>
        <v>9.0909090909090912E-2</v>
      </c>
      <c r="K31" s="10">
        <f t="shared" si="11"/>
        <v>0.1111111111111111</v>
      </c>
      <c r="L31" s="10">
        <f t="shared" si="11"/>
        <v>7.8947368421052627E-2</v>
      </c>
      <c r="M31" s="10">
        <f t="shared" si="11"/>
        <v>0.13636363636363635</v>
      </c>
      <c r="N31" s="26">
        <f t="shared" ref="N31" si="12">IFERROR(N23/N7, "-")</f>
        <v>6.7813267813267811E-2</v>
      </c>
    </row>
    <row r="32" spans="1:15" x14ac:dyDescent="0.25">
      <c r="A32" s="3" t="s">
        <v>35</v>
      </c>
      <c r="B32" s="10">
        <f t="shared" si="11"/>
        <v>-5.2631578947368418E-2</v>
      </c>
      <c r="C32" s="10">
        <f t="shared" si="11"/>
        <v>-7.3684210526315783E-2</v>
      </c>
      <c r="D32" s="10">
        <f t="shared" si="11"/>
        <v>-0.08</v>
      </c>
      <c r="E32" s="10">
        <f t="shared" si="11"/>
        <v>-0.05</v>
      </c>
      <c r="F32" s="10">
        <f t="shared" si="11"/>
        <v>-6.6666666666666666E-2</v>
      </c>
      <c r="G32" s="10">
        <f t="shared" si="11"/>
        <v>-4.7619047619047616E-2</v>
      </c>
      <c r="H32" s="10">
        <f t="shared" si="11"/>
        <v>-7.2727272727272724E-2</v>
      </c>
      <c r="I32" s="10">
        <f t="shared" si="11"/>
        <v>-4.5454545454545456E-2</v>
      </c>
      <c r="J32" s="10">
        <f t="shared" si="11"/>
        <v>-2.7272727272727271E-2</v>
      </c>
      <c r="K32" s="10">
        <f t="shared" si="11"/>
        <v>-1.8181818181818181E-2</v>
      </c>
      <c r="L32" s="10">
        <f t="shared" si="11"/>
        <v>-9.0909090909090905E-3</v>
      </c>
      <c r="M32" s="10">
        <f t="shared" si="11"/>
        <v>-4.7619047619047616E-2</v>
      </c>
      <c r="N32" s="26">
        <f t="shared" ref="N32" si="13">IFERROR(N24/N8, "-")</f>
        <v>-4.8605577689243028E-2</v>
      </c>
    </row>
    <row r="33" spans="1:14" x14ac:dyDescent="0.25">
      <c r="A33" s="3" t="s">
        <v>37</v>
      </c>
      <c r="B33" s="10">
        <f t="shared" si="11"/>
        <v>-1.2500000000000001E-2</v>
      </c>
      <c r="C33" s="10">
        <f t="shared" si="11"/>
        <v>1.2500000000000001E-2</v>
      </c>
      <c r="D33" s="10">
        <f t="shared" si="11"/>
        <v>-5.0000000000000001E-3</v>
      </c>
      <c r="E33" s="10">
        <f t="shared" si="11"/>
        <v>1.2195121951219513E-2</v>
      </c>
      <c r="F33" s="10">
        <f t="shared" si="11"/>
        <v>0.02</v>
      </c>
      <c r="G33" s="10">
        <f t="shared" si="11"/>
        <v>-1.2195121951219513E-2</v>
      </c>
      <c r="H33" s="10">
        <f t="shared" si="11"/>
        <v>1.2195121951219513E-2</v>
      </c>
      <c r="I33" s="10">
        <f t="shared" si="11"/>
        <v>-4.8780487804878049E-3</v>
      </c>
      <c r="J33" s="10">
        <f t="shared" si="11"/>
        <v>1.1904761904761904E-2</v>
      </c>
      <c r="K33" s="10">
        <f t="shared" si="11"/>
        <v>0.38095238095238093</v>
      </c>
      <c r="L33" s="10">
        <f t="shared" si="11"/>
        <v>-1.1904761904761904E-2</v>
      </c>
      <c r="M33" s="10">
        <f t="shared" si="11"/>
        <v>1.1904761904761904E-2</v>
      </c>
      <c r="N33" s="26">
        <f t="shared" ref="N33" si="14">IFERROR(N25/N9, "-")</f>
        <v>3.5059760956175301E-2</v>
      </c>
    </row>
    <row r="34" spans="1:14" x14ac:dyDescent="0.25">
      <c r="A34" s="25" t="s">
        <v>56</v>
      </c>
      <c r="B34" s="26">
        <f t="shared" si="11"/>
        <v>-1.928374655647383E-2</v>
      </c>
      <c r="C34" s="26">
        <f t="shared" si="11"/>
        <v>-1.098901098901099E-2</v>
      </c>
      <c r="D34" s="26">
        <f t="shared" si="11"/>
        <v>-5.8666666666666667E-3</v>
      </c>
      <c r="E34" s="26">
        <f t="shared" si="11"/>
        <v>0</v>
      </c>
      <c r="F34" s="26">
        <f t="shared" si="11"/>
        <v>5.0377833753148613E-3</v>
      </c>
      <c r="G34" s="26">
        <f t="shared" si="11"/>
        <v>2.1850899742930592E-2</v>
      </c>
      <c r="H34" s="26">
        <f t="shared" si="11"/>
        <v>1.8749999999999999E-2</v>
      </c>
      <c r="I34" s="26">
        <f t="shared" si="11"/>
        <v>6.0095011876484562E-2</v>
      </c>
      <c r="J34" s="26">
        <f t="shared" si="11"/>
        <v>4.590570719602978E-2</v>
      </c>
      <c r="K34" s="26">
        <f t="shared" si="11"/>
        <v>9.5465393794749401E-2</v>
      </c>
      <c r="L34" s="26">
        <f t="shared" si="11"/>
        <v>4.6511627906976744E-2</v>
      </c>
      <c r="M34" s="26">
        <f t="shared" si="11"/>
        <v>7.1115973741794306E-2</v>
      </c>
      <c r="N34" s="26">
        <f t="shared" si="11"/>
        <v>2.9426485922836289E-2</v>
      </c>
    </row>
    <row r="36" spans="1:14" x14ac:dyDescent="0.25">
      <c r="A36" s="59" t="s">
        <v>60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3"/>
    </row>
    <row r="37" spans="1:14" x14ac:dyDescent="0.25">
      <c r="A37" s="2" t="s">
        <v>42</v>
      </c>
      <c r="B37" s="48" t="s">
        <v>43</v>
      </c>
      <c r="C37" s="48" t="s">
        <v>44</v>
      </c>
      <c r="D37" s="48" t="s">
        <v>45</v>
      </c>
      <c r="E37" s="48" t="s">
        <v>46</v>
      </c>
      <c r="F37" s="48" t="s">
        <v>47</v>
      </c>
      <c r="G37" s="48" t="s">
        <v>48</v>
      </c>
      <c r="H37" s="48" t="s">
        <v>49</v>
      </c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</row>
    <row r="38" spans="1:14" x14ac:dyDescent="0.25">
      <c r="A38" s="3" t="s">
        <v>31</v>
      </c>
      <c r="B38" s="24" t="str">
        <f>IF(B6&gt;=B14, "F", "U")</f>
        <v>U</v>
      </c>
      <c r="C38" s="24" t="str">
        <f>IF(C6&gt;=C14, "F", "U")</f>
        <v>U</v>
      </c>
      <c r="D38" s="24" t="str">
        <f t="shared" ref="D38:N38" si="15">IF(D6&gt;=D14, "F", "U")</f>
        <v>U</v>
      </c>
      <c r="E38" s="24" t="str">
        <f t="shared" si="15"/>
        <v>U</v>
      </c>
      <c r="F38" s="24" t="str">
        <f t="shared" si="15"/>
        <v>U</v>
      </c>
      <c r="G38" s="24" t="str">
        <f t="shared" si="15"/>
        <v>U</v>
      </c>
      <c r="H38" s="24" t="str">
        <f t="shared" si="15"/>
        <v>U</v>
      </c>
      <c r="I38" s="24" t="str">
        <f t="shared" si="15"/>
        <v>U</v>
      </c>
      <c r="J38" s="24" t="str">
        <f t="shared" si="15"/>
        <v>U</v>
      </c>
      <c r="K38" s="24" t="str">
        <f t="shared" si="15"/>
        <v>U</v>
      </c>
      <c r="L38" s="24" t="str">
        <f t="shared" si="15"/>
        <v>U</v>
      </c>
      <c r="M38" s="24" t="str">
        <f t="shared" si="15"/>
        <v>U</v>
      </c>
      <c r="N38" s="24" t="str">
        <f t="shared" si="15"/>
        <v>U</v>
      </c>
    </row>
    <row r="39" spans="1:14" x14ac:dyDescent="0.25">
      <c r="A39" s="3" t="s">
        <v>33</v>
      </c>
      <c r="B39" s="24" t="str">
        <f t="shared" ref="B39:N39" si="16">IF(B7&gt;=B15, "F", "U")</f>
        <v>F</v>
      </c>
      <c r="C39" s="24" t="str">
        <f t="shared" si="16"/>
        <v>U</v>
      </c>
      <c r="D39" s="24" t="str">
        <f t="shared" si="16"/>
        <v>U</v>
      </c>
      <c r="E39" s="24" t="str">
        <f t="shared" si="16"/>
        <v>U</v>
      </c>
      <c r="F39" s="24" t="str">
        <f t="shared" si="16"/>
        <v>U</v>
      </c>
      <c r="G39" s="24" t="str">
        <f t="shared" si="16"/>
        <v>U</v>
      </c>
      <c r="H39" s="24" t="str">
        <f t="shared" si="16"/>
        <v>U</v>
      </c>
      <c r="I39" s="24" t="str">
        <f t="shared" si="16"/>
        <v>U</v>
      </c>
      <c r="J39" s="24" t="str">
        <f t="shared" si="16"/>
        <v>U</v>
      </c>
      <c r="K39" s="24" t="str">
        <f t="shared" si="16"/>
        <v>U</v>
      </c>
      <c r="L39" s="24" t="str">
        <f t="shared" si="16"/>
        <v>U</v>
      </c>
      <c r="M39" s="24" t="str">
        <f t="shared" si="16"/>
        <v>U</v>
      </c>
      <c r="N39" s="24" t="str">
        <f t="shared" si="16"/>
        <v>U</v>
      </c>
    </row>
    <row r="40" spans="1:14" x14ac:dyDescent="0.25">
      <c r="A40" s="3" t="s">
        <v>35</v>
      </c>
      <c r="B40" s="24" t="str">
        <f t="shared" ref="B40:N40" si="17">IF(B8&gt;=B16, "F", "U")</f>
        <v>F</v>
      </c>
      <c r="C40" s="24" t="str">
        <f t="shared" si="17"/>
        <v>F</v>
      </c>
      <c r="D40" s="24" t="str">
        <f t="shared" si="17"/>
        <v>F</v>
      </c>
      <c r="E40" s="24" t="str">
        <f t="shared" si="17"/>
        <v>F</v>
      </c>
      <c r="F40" s="24" t="str">
        <f t="shared" si="17"/>
        <v>F</v>
      </c>
      <c r="G40" s="24" t="str">
        <f t="shared" si="17"/>
        <v>F</v>
      </c>
      <c r="H40" s="24" t="str">
        <f t="shared" si="17"/>
        <v>F</v>
      </c>
      <c r="I40" s="24" t="str">
        <f>IF(I8&gt;=I16, "F", "U")</f>
        <v>F</v>
      </c>
      <c r="J40" s="24" t="str">
        <f t="shared" si="17"/>
        <v>F</v>
      </c>
      <c r="K40" s="24" t="str">
        <f t="shared" si="17"/>
        <v>F</v>
      </c>
      <c r="L40" s="24" t="str">
        <f t="shared" si="17"/>
        <v>F</v>
      </c>
      <c r="M40" s="24" t="str">
        <f t="shared" si="17"/>
        <v>F</v>
      </c>
      <c r="N40" s="24" t="str">
        <f t="shared" si="17"/>
        <v>F</v>
      </c>
    </row>
    <row r="41" spans="1:14" x14ac:dyDescent="0.25">
      <c r="A41" s="3" t="s">
        <v>37</v>
      </c>
      <c r="B41" s="24" t="str">
        <f>IF(B9&gt;=B17, "F", "U")</f>
        <v>F</v>
      </c>
      <c r="C41" s="24" t="str">
        <f t="shared" ref="C41:N41" si="18">IF(C9&gt;=C17, "F", "U")</f>
        <v>U</v>
      </c>
      <c r="D41" s="24" t="str">
        <f t="shared" si="18"/>
        <v>F</v>
      </c>
      <c r="E41" s="24" t="str">
        <f t="shared" si="18"/>
        <v>U</v>
      </c>
      <c r="F41" s="24" t="str">
        <f t="shared" si="18"/>
        <v>U</v>
      </c>
      <c r="G41" s="24" t="str">
        <f>IF(G9&gt;=G17, "F", "U")</f>
        <v>F</v>
      </c>
      <c r="H41" s="24" t="str">
        <f t="shared" si="18"/>
        <v>U</v>
      </c>
      <c r="I41" s="24" t="str">
        <f t="shared" si="18"/>
        <v>F</v>
      </c>
      <c r="J41" s="24" t="str">
        <f t="shared" si="18"/>
        <v>U</v>
      </c>
      <c r="K41" s="24" t="str">
        <f t="shared" si="18"/>
        <v>U</v>
      </c>
      <c r="L41" s="24" t="str">
        <f t="shared" si="18"/>
        <v>F</v>
      </c>
      <c r="M41" s="24" t="str">
        <f t="shared" si="18"/>
        <v>U</v>
      </c>
      <c r="N41" s="24" t="str">
        <f t="shared" si="18"/>
        <v>U</v>
      </c>
    </row>
    <row r="42" spans="1:14" x14ac:dyDescent="0.25">
      <c r="A42" s="25" t="s">
        <v>56</v>
      </c>
      <c r="B42" s="24" t="str">
        <f>IF(B10&gt;=B18, "F", "U")</f>
        <v>F</v>
      </c>
      <c r="C42" s="24" t="str">
        <f>IF(C10&gt;=C18, "F", "U")</f>
        <v>F</v>
      </c>
      <c r="D42" s="24" t="str">
        <f>IF(D10&gt;=D18, "F", "U")</f>
        <v>F</v>
      </c>
      <c r="E42" s="24" t="str">
        <f t="shared" ref="E42:N42" si="19">IF(E10&gt;=E18, "F", "U")</f>
        <v>F</v>
      </c>
      <c r="F42" s="24" t="str">
        <f t="shared" si="19"/>
        <v>U</v>
      </c>
      <c r="G42" s="24" t="str">
        <f t="shared" si="19"/>
        <v>U</v>
      </c>
      <c r="H42" s="24" t="str">
        <f t="shared" si="19"/>
        <v>U</v>
      </c>
      <c r="I42" s="24" t="str">
        <f t="shared" si="19"/>
        <v>U</v>
      </c>
      <c r="J42" s="24" t="str">
        <f t="shared" si="19"/>
        <v>U</v>
      </c>
      <c r="K42" s="24" t="str">
        <f t="shared" si="19"/>
        <v>U</v>
      </c>
      <c r="L42" s="24" t="str">
        <f t="shared" si="19"/>
        <v>U</v>
      </c>
      <c r="M42" s="24" t="str">
        <f t="shared" si="19"/>
        <v>U</v>
      </c>
      <c r="N42" s="24" t="str">
        <f t="shared" si="19"/>
        <v>U</v>
      </c>
    </row>
    <row r="44" spans="1:14" x14ac:dyDescent="0.25">
      <c r="A44" s="59" t="s">
        <v>61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3"/>
    </row>
    <row r="45" spans="1:14" ht="15" customHeight="1" x14ac:dyDescent="0.25">
      <c r="A45" s="48" t="s">
        <v>42</v>
      </c>
      <c r="B45" s="48" t="s">
        <v>62</v>
      </c>
      <c r="C45" s="48" t="s">
        <v>58</v>
      </c>
      <c r="D45" s="48" t="s">
        <v>63</v>
      </c>
      <c r="E45" s="79" t="s">
        <v>64</v>
      </c>
      <c r="F45" s="79"/>
      <c r="G45" s="79"/>
      <c r="H45" s="79"/>
      <c r="I45" s="79"/>
      <c r="J45" s="79"/>
      <c r="K45" s="79"/>
      <c r="L45" s="79"/>
      <c r="M45" s="79"/>
      <c r="N45" s="79"/>
    </row>
    <row r="46" spans="1:14" ht="24" customHeight="1" x14ac:dyDescent="0.25">
      <c r="A46" s="37" t="s">
        <v>33</v>
      </c>
      <c r="B46" s="40" t="s">
        <v>55</v>
      </c>
      <c r="C46" s="38">
        <f>N23</f>
        <v>1380000</v>
      </c>
      <c r="D46" s="15" t="str">
        <f>IF(N23&gt;0,"Unfavorable","Favorable")</f>
        <v>Unfavorable</v>
      </c>
      <c r="E46" s="76" t="s">
        <v>65</v>
      </c>
      <c r="F46" s="77"/>
      <c r="G46" s="77"/>
      <c r="H46" s="77"/>
      <c r="I46" s="77"/>
      <c r="J46" s="77"/>
      <c r="K46" s="77"/>
      <c r="L46" s="77"/>
      <c r="M46" s="77"/>
      <c r="N46" s="78"/>
    </row>
    <row r="47" spans="1:14" ht="24" customHeight="1" x14ac:dyDescent="0.25">
      <c r="A47" s="37" t="s">
        <v>33</v>
      </c>
      <c r="B47" s="40" t="s">
        <v>54</v>
      </c>
      <c r="C47" s="39">
        <f>M23</f>
        <v>300000</v>
      </c>
      <c r="D47" s="15" t="str">
        <f>IF(M23&gt;0,"Unfavorable","Favorable")</f>
        <v>Unfavorable</v>
      </c>
      <c r="E47" s="76" t="s">
        <v>66</v>
      </c>
      <c r="F47" s="77"/>
      <c r="G47" s="77"/>
      <c r="H47" s="77"/>
      <c r="I47" s="77"/>
      <c r="J47" s="77"/>
      <c r="K47" s="77"/>
      <c r="L47" s="77"/>
      <c r="M47" s="77"/>
      <c r="N47" s="78"/>
    </row>
    <row r="48" spans="1:14" ht="24" customHeight="1" x14ac:dyDescent="0.25">
      <c r="A48" s="37" t="s">
        <v>31</v>
      </c>
      <c r="B48" s="40" t="s">
        <v>55</v>
      </c>
      <c r="C48" s="39">
        <f>N22</f>
        <v>465000</v>
      </c>
      <c r="D48" s="15" t="str">
        <f>IF(N22&gt;0,"Unfavorable","Favorable")</f>
        <v>Unfavorable</v>
      </c>
      <c r="E48" s="76" t="s">
        <v>67</v>
      </c>
      <c r="F48" s="77"/>
      <c r="G48" s="77"/>
      <c r="H48" s="77"/>
      <c r="I48" s="77"/>
      <c r="J48" s="77"/>
      <c r="K48" s="77"/>
      <c r="L48" s="77"/>
      <c r="M48" s="77"/>
      <c r="N48" s="78"/>
    </row>
    <row r="49" spans="1:14" ht="24" customHeight="1" x14ac:dyDescent="0.25">
      <c r="A49" s="36" t="s">
        <v>35</v>
      </c>
      <c r="B49" s="40" t="s">
        <v>55</v>
      </c>
      <c r="C49" s="39">
        <f>N24</f>
        <v>-610000</v>
      </c>
      <c r="D49" s="15" t="str">
        <f>IF(N24&gt;0,"Unfavorable","Favorable")</f>
        <v>Favorable</v>
      </c>
      <c r="E49" s="76" t="s">
        <v>68</v>
      </c>
      <c r="F49" s="77"/>
      <c r="G49" s="77"/>
      <c r="H49" s="77"/>
      <c r="I49" s="77"/>
      <c r="J49" s="77"/>
      <c r="K49" s="77"/>
      <c r="L49" s="77"/>
      <c r="M49" s="77"/>
      <c r="N49" s="78"/>
    </row>
    <row r="50" spans="1:14" ht="24" customHeight="1" x14ac:dyDescent="0.25">
      <c r="A50" s="36" t="s">
        <v>37</v>
      </c>
      <c r="B50" s="40" t="s">
        <v>52</v>
      </c>
      <c r="C50" s="39">
        <f>K25</f>
        <v>160000</v>
      </c>
      <c r="D50" s="15" t="str">
        <f>IF(K25&gt;0,"Unfavorable","Favorable")</f>
        <v>Unfavorable</v>
      </c>
      <c r="E50" s="76" t="s">
        <v>69</v>
      </c>
      <c r="F50" s="77"/>
      <c r="G50" s="77"/>
      <c r="H50" s="77"/>
      <c r="I50" s="77"/>
      <c r="J50" s="77"/>
      <c r="K50" s="77"/>
      <c r="L50" s="77"/>
      <c r="M50" s="77"/>
      <c r="N50" s="78"/>
    </row>
  </sheetData>
  <mergeCells count="14">
    <mergeCell ref="A1:I1"/>
    <mergeCell ref="A2:H2"/>
    <mergeCell ref="A44:N44"/>
    <mergeCell ref="A4:N4"/>
    <mergeCell ref="A12:N12"/>
    <mergeCell ref="A20:N20"/>
    <mergeCell ref="A28:N28"/>
    <mergeCell ref="A36:N36"/>
    <mergeCell ref="E50:N50"/>
    <mergeCell ref="E45:N45"/>
    <mergeCell ref="E46:N46"/>
    <mergeCell ref="E47:N47"/>
    <mergeCell ref="E48:N48"/>
    <mergeCell ref="E49:N49"/>
  </mergeCells>
  <conditionalFormatting sqref="B38:N42">
    <cfRule type="cellIs" dxfId="3" priority="1" operator="equal">
      <formula>"U"</formula>
    </cfRule>
    <cfRule type="cellIs" dxfId="2" priority="2" operator="equal">
      <formula>"F"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AA9B-F2AE-4E3A-9510-09F8D47FCBE0}">
  <dimension ref="A1:Y26"/>
  <sheetViews>
    <sheetView tabSelected="1" zoomScale="85" zoomScaleNormal="85" workbookViewId="0">
      <selection activeCell="F3" sqref="F3:H4"/>
    </sheetView>
  </sheetViews>
  <sheetFormatPr defaultColWidth="8.85546875" defaultRowHeight="15" x14ac:dyDescent="0.25"/>
  <cols>
    <col min="1" max="1" width="10.5703125" style="28" customWidth="1"/>
    <col min="2" max="3" width="8.85546875" style="28"/>
    <col min="4" max="4" width="8.85546875" style="28" customWidth="1"/>
    <col min="5" max="5" width="3" style="28" customWidth="1"/>
    <col min="6" max="6" width="8.85546875" style="28"/>
    <col min="7" max="7" width="8.85546875" style="28" customWidth="1"/>
    <col min="8" max="8" width="8.85546875" style="28"/>
    <col min="9" max="9" width="3" style="28" customWidth="1"/>
    <col min="10" max="12" width="8.85546875" style="28" customWidth="1"/>
    <col min="13" max="13" width="3" style="28" customWidth="1"/>
    <col min="14" max="18" width="8.85546875" style="28"/>
    <col min="19" max="19" width="10.28515625" style="28" bestFit="1" customWidth="1"/>
    <col min="20" max="16384" width="8.85546875" style="28"/>
  </cols>
  <sheetData>
    <row r="1" spans="1:16" ht="22.5" x14ac:dyDescent="0.3">
      <c r="A1" s="27" t="s">
        <v>0</v>
      </c>
    </row>
    <row r="2" spans="1:16" ht="7.15" customHeight="1" thickBot="1" x14ac:dyDescent="0.35">
      <c r="A2" s="27"/>
      <c r="B2" s="45"/>
      <c r="C2" s="45"/>
      <c r="D2" s="45"/>
    </row>
    <row r="3" spans="1:16" ht="13.15" customHeight="1" thickBot="1" x14ac:dyDescent="0.35">
      <c r="A3" s="43"/>
      <c r="B3" s="93" t="s">
        <v>70</v>
      </c>
      <c r="C3" s="93"/>
      <c r="D3" s="93"/>
      <c r="F3" s="93" t="s">
        <v>71</v>
      </c>
      <c r="G3" s="93"/>
      <c r="H3" s="93"/>
      <c r="J3" s="94" t="s">
        <v>72</v>
      </c>
      <c r="K3" s="95"/>
      <c r="L3" s="96"/>
      <c r="N3" s="94" t="s">
        <v>63</v>
      </c>
      <c r="O3" s="95"/>
      <c r="P3" s="96"/>
    </row>
    <row r="4" spans="1:16" ht="13.15" customHeight="1" thickBot="1" x14ac:dyDescent="0.35">
      <c r="A4" s="43"/>
      <c r="B4" s="93"/>
      <c r="C4" s="93"/>
      <c r="D4" s="93"/>
      <c r="F4" s="93"/>
      <c r="G4" s="93"/>
      <c r="H4" s="93"/>
      <c r="J4" s="97"/>
      <c r="K4" s="98"/>
      <c r="L4" s="99"/>
      <c r="N4" s="100"/>
      <c r="O4" s="101"/>
      <c r="P4" s="102"/>
    </row>
    <row r="5" spans="1:16" ht="13.15" customHeight="1" thickBot="1" x14ac:dyDescent="0.35">
      <c r="A5" s="43"/>
      <c r="B5" s="86">
        <f>'Budget vs Actual'!N10</f>
        <v>47950000</v>
      </c>
      <c r="C5" s="87"/>
      <c r="D5" s="88"/>
      <c r="F5" s="86">
        <f>'Budget vs Actual'!N18</f>
        <v>49361000</v>
      </c>
      <c r="G5" s="87"/>
      <c r="H5" s="88"/>
      <c r="J5" s="92">
        <f>'Budget vs Actual'!N26</f>
        <v>1411000</v>
      </c>
      <c r="K5" s="92"/>
      <c r="L5" s="92"/>
      <c r="N5" s="103" t="str">
        <f>IF('Budget vs Actual'!N26&gt;0,"Unfavorable","Favorable")</f>
        <v>Unfavorable</v>
      </c>
      <c r="O5" s="104"/>
      <c r="P5" s="105"/>
    </row>
    <row r="6" spans="1:16" ht="13.15" customHeight="1" thickBot="1" x14ac:dyDescent="0.35">
      <c r="A6" s="43"/>
      <c r="B6" s="86"/>
      <c r="C6" s="87"/>
      <c r="D6" s="88"/>
      <c r="F6" s="86"/>
      <c r="G6" s="87"/>
      <c r="H6" s="88"/>
      <c r="J6" s="92"/>
      <c r="K6" s="92"/>
      <c r="L6" s="92"/>
      <c r="N6" s="103"/>
      <c r="O6" s="104"/>
      <c r="P6" s="105"/>
    </row>
    <row r="7" spans="1:16" ht="15" customHeight="1" thickBot="1" x14ac:dyDescent="0.3">
      <c r="A7" s="44"/>
      <c r="B7" s="89"/>
      <c r="C7" s="90"/>
      <c r="D7" s="91"/>
      <c r="F7" s="89"/>
      <c r="G7" s="90"/>
      <c r="H7" s="91"/>
      <c r="J7" s="92"/>
      <c r="K7" s="92"/>
      <c r="L7" s="92"/>
      <c r="N7" s="103"/>
      <c r="O7" s="104"/>
      <c r="P7" s="105"/>
    </row>
    <row r="9" spans="1:16" x14ac:dyDescent="0.25">
      <c r="O9" s="28" t="s">
        <v>40</v>
      </c>
    </row>
    <row r="10" spans="1:16" ht="15.75" customHeight="1" x14ac:dyDescent="0.25">
      <c r="L10" s="28" t="s">
        <v>70</v>
      </c>
      <c r="M10" s="31">
        <f>'Budget vs Actual'!N10</f>
        <v>47950000</v>
      </c>
    </row>
    <row r="11" spans="1:16" ht="15.75" customHeight="1" x14ac:dyDescent="0.25">
      <c r="C11" s="28" t="s">
        <v>73</v>
      </c>
      <c r="L11" s="28" t="s">
        <v>74</v>
      </c>
      <c r="M11" s="31">
        <f>'Budget vs Actual'!N22</f>
        <v>465000</v>
      </c>
    </row>
    <row r="12" spans="1:16" ht="15.75" customHeight="1" x14ac:dyDescent="0.25">
      <c r="C12" s="28" t="s">
        <v>75</v>
      </c>
      <c r="L12" s="32" t="s">
        <v>76</v>
      </c>
      <c r="M12" s="31">
        <f>'Budget vs Actual'!N23</f>
        <v>1380000</v>
      </c>
    </row>
    <row r="13" spans="1:16" x14ac:dyDescent="0.25">
      <c r="L13" s="28" t="s">
        <v>77</v>
      </c>
      <c r="M13" s="31">
        <f>'Budget vs Actual'!N24</f>
        <v>-610000</v>
      </c>
    </row>
    <row r="14" spans="1:16" x14ac:dyDescent="0.25">
      <c r="L14" s="28" t="s">
        <v>78</v>
      </c>
      <c r="M14" s="31">
        <f>'Budget vs Actual'!N25</f>
        <v>176000</v>
      </c>
    </row>
    <row r="15" spans="1:16" x14ac:dyDescent="0.25">
      <c r="L15" s="28" t="s">
        <v>71</v>
      </c>
      <c r="M15" s="31">
        <f>'Budget vs Actual'!N18</f>
        <v>49361000</v>
      </c>
    </row>
    <row r="26" spans="25:25" x14ac:dyDescent="0.25">
      <c r="Y26" s="29"/>
    </row>
  </sheetData>
  <mergeCells count="8">
    <mergeCell ref="F5:H7"/>
    <mergeCell ref="J5:L7"/>
    <mergeCell ref="N5:P7"/>
    <mergeCell ref="B3:D4"/>
    <mergeCell ref="F3:H4"/>
    <mergeCell ref="J3:L4"/>
    <mergeCell ref="N3:P4"/>
    <mergeCell ref="B5:D7"/>
  </mergeCell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4B302FB-6033-4692-B48E-293C85487313}">
            <xm:f>'Budget vs Actual'!$N$26&lt;0</xm:f>
            <x14:dxf>
              <fill>
                <patternFill>
                  <bgColor rgb="FFE2EFDA"/>
                </patternFill>
              </fill>
            </x14:dxf>
          </x14:cfRule>
          <x14:cfRule type="expression" priority="6" id="{D77AA8C3-AA75-4A94-95A5-CF4AFEDEC850}">
            <xm:f>'Budget vs Actual'!$N$26&gt;0</xm:f>
            <x14:dxf>
              <fill>
                <patternFill>
                  <bgColor rgb="FFFCE4D6"/>
                </patternFill>
              </fill>
            </x14:dxf>
          </x14:cfRule>
          <xm:sqref>N5:P7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&amp; Scenario</vt:lpstr>
      <vt:lpstr>Budget vs Actual</vt:lpstr>
      <vt:lpstr>Dashboard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靖棠 沈</cp:lastModifiedBy>
  <cp:revision>0</cp:revision>
  <dcterms:created xsi:type="dcterms:W3CDTF">2026-06-23T21:34:48Z</dcterms:created>
  <dcterms:modified xsi:type="dcterms:W3CDTF">2026-07-20T15:40:11Z</dcterms:modified>
  <cp:category/>
  <cp:contentStatus/>
</cp:coreProperties>
</file>